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20" windowWidth="19020" windowHeight="12360" firstSheet="4" activeTab="4"/>
  </bookViews>
  <sheets>
    <sheet name="стр.1_2" sheetId="7" state="hidden" r:id="rId1"/>
    <sheet name="Лист1" sheetId="8" state="hidden" r:id="rId2"/>
    <sheet name="Лист4" sheetId="12" state="hidden" r:id="rId3"/>
    <sheet name="Лист3" sheetId="10" state="hidden" r:id="rId4"/>
    <sheet name="2024" sheetId="11" r:id="rId5"/>
    <sheet name="себестоимость" sheetId="13" state="hidden" r:id="rId6"/>
    <sheet name="ФОТ" sheetId="14" state="hidden" r:id="rId7"/>
    <sheet name="себест" sheetId="15" state="hidden" r:id="rId8"/>
    <sheet name="Лист8" sheetId="22" state="hidden" r:id="rId9"/>
  </sheets>
  <externalReferences>
    <externalReference r:id="rId10"/>
    <externalReference r:id="rId11"/>
    <externalReference r:id="rId12"/>
  </externalReferences>
  <definedNames>
    <definedName name="TABLE" localSheetId="0">стр.1_2!#REF!</definedName>
    <definedName name="TABLE_2" localSheetId="0">стр.1_2!#REF!</definedName>
    <definedName name="_xlnm.Print_Titles" localSheetId="0">стр.1_2!$14:$14</definedName>
    <definedName name="_xlnm.Print_Area" localSheetId="0">стр.1_2!$A$1:$CX$40</definedName>
  </definedNames>
  <calcPr calcId="145621"/>
</workbook>
</file>

<file path=xl/calcChain.xml><?xml version="1.0" encoding="utf-8"?>
<calcChain xmlns="http://schemas.openxmlformats.org/spreadsheetml/2006/main">
  <c r="BJ37" i="11" l="1"/>
  <c r="BJ36" i="11"/>
  <c r="BJ34" i="11"/>
  <c r="BJ31" i="11"/>
  <c r="BJ29" i="11"/>
  <c r="BJ28" i="11"/>
  <c r="BJ27" i="11"/>
  <c r="BJ24" i="11"/>
  <c r="BJ23" i="11"/>
  <c r="BJ20" i="11"/>
  <c r="BJ19" i="11"/>
  <c r="BJ18" i="11"/>
  <c r="BJ17" i="11"/>
  <c r="BJ38" i="11"/>
  <c r="BJ39" i="11"/>
  <c r="BJ32" i="11" l="1"/>
  <c r="BJ25" i="11"/>
  <c r="BJ21" i="11" l="1"/>
  <c r="BJ15" i="11" s="1"/>
  <c r="BJ40" i="11" l="1"/>
  <c r="CD38" i="11" l="1"/>
  <c r="D51" i="15" l="1"/>
  <c r="CD39" i="11" l="1"/>
  <c r="CD31" i="11"/>
  <c r="CD30" i="11"/>
  <c r="CD29" i="11"/>
  <c r="CD28" i="11"/>
  <c r="CD27" i="11"/>
  <c r="CD25" i="11"/>
  <c r="CD24" i="11"/>
  <c r="CD23" i="11"/>
  <c r="CD21" i="11"/>
  <c r="CD20" i="11"/>
  <c r="CD18" i="11"/>
  <c r="CD17" i="11"/>
  <c r="P18" i="13" l="1"/>
  <c r="P17" i="13"/>
  <c r="CD19" i="11" l="1"/>
  <c r="A69" i="13"/>
  <c r="O134" i="14"/>
  <c r="O123" i="14"/>
  <c r="O112" i="14"/>
  <c r="O101" i="14"/>
  <c r="O90" i="14"/>
  <c r="O79" i="14"/>
  <c r="O68" i="14"/>
  <c r="O57" i="14"/>
  <c r="O46" i="14"/>
  <c r="O35" i="14"/>
  <c r="O24" i="14"/>
  <c r="O14" i="14"/>
  <c r="O137" i="14" l="1"/>
  <c r="O139" i="14" s="1"/>
  <c r="D68" i="12"/>
  <c r="D66" i="12"/>
  <c r="D68" i="10" l="1"/>
  <c r="D68" i="8"/>
  <c r="BJ23" i="7" s="1"/>
  <c r="CD23" i="7" s="1"/>
  <c r="D66" i="10"/>
  <c r="D66" i="8"/>
  <c r="BJ21" i="7" s="1"/>
  <c r="CD21" i="7" s="1"/>
  <c r="CD37" i="11"/>
  <c r="CD36" i="11"/>
  <c r="CD35" i="11"/>
  <c r="CD34" i="11"/>
  <c r="BJ17" i="7"/>
  <c r="CD17" i="7" s="1"/>
  <c r="D64" i="8"/>
  <c r="BJ32" i="7"/>
  <c r="CD30" i="7"/>
  <c r="CD19" i="7"/>
  <c r="CD20" i="7"/>
  <c r="BJ31" i="7"/>
  <c r="CD31" i="7" s="1"/>
  <c r="BJ29" i="7"/>
  <c r="CD29" i="7" s="1"/>
  <c r="BJ28" i="7"/>
  <c r="CD28" i="7" s="1"/>
  <c r="BJ24" i="7"/>
  <c r="CD24" i="7" s="1"/>
  <c r="BJ18" i="7"/>
  <c r="CD18" i="7" s="1"/>
  <c r="BJ27" i="7"/>
  <c r="CD27" i="7" s="1"/>
  <c r="CD36" i="7"/>
  <c r="CD35" i="7"/>
  <c r="CD34" i="7"/>
  <c r="CD37" i="7"/>
  <c r="CD15" i="11" l="1"/>
  <c r="BJ25" i="7"/>
  <c r="CD25" i="7" s="1"/>
  <c r="CD32" i="7"/>
  <c r="CD15" i="7" s="1"/>
  <c r="CD40" i="7" s="1"/>
  <c r="CD32" i="11"/>
  <c r="BJ15" i="7"/>
  <c r="BJ40" i="7" s="1"/>
  <c r="CD40" i="11" l="1"/>
</calcChain>
</file>

<file path=xl/sharedStrings.xml><?xml version="1.0" encoding="utf-8"?>
<sst xmlns="http://schemas.openxmlformats.org/spreadsheetml/2006/main" count="718" uniqueCount="160">
  <si>
    <t>к стандартам раскрытия информации субъектами оптового и розничных рынков электрической энергии</t>
  </si>
  <si>
    <t>(форма)</t>
  </si>
  <si>
    <t>1.</t>
  </si>
  <si>
    <t>2.</t>
  </si>
  <si>
    <t>3.</t>
  </si>
  <si>
    <t>Приложение № 5</t>
  </si>
  <si>
    <t>Р А С Ч Е Т</t>
  </si>
  <si>
    <t>необходимой валовой выручки сетевой организации
на технологическое присоединение</t>
  </si>
  <si>
    <t>(тыс. рублей)</t>
  </si>
  <si>
    <t>Показатели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</si>
  <si>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</si>
  <si>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</si>
  <si>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</si>
  <si>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</si>
  <si>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</si>
  <si>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</si>
  <si>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</si>
  <si>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</si>
  <si>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
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</si>
  <si>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</si>
  <si>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</si>
  <si>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</si>
  <si>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</si>
  <si>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</si>
  <si>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</si>
  <si>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</si>
  <si>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</si>
  <si>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</si>
  <si>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Выпадающие доходы (экономия средств)</t>
  </si>
  <si>
    <t>расходы на охрану и пожарную 
безопасность</t>
  </si>
  <si>
    <t>расходы на информационное 
обслуживание, консультационные 
и юридические услуги</t>
  </si>
  <si>
    <t>(в ред. Постановления Правительства РФ</t>
  </si>
  <si>
    <t>от 17.09.2015 № 987)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</si>
  <si>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
электроэнергетики</t>
  </si>
  <si>
    <t>денежные выплаты социального характера (по коллективному договору)</t>
  </si>
  <si>
    <t>Итого (размер необходимой валовой 
выручки)</t>
  </si>
  <si>
    <t>Плановые 
показатели 
на следующий 
период 2020 г.</t>
  </si>
  <si>
    <t>ОАО "РЫБИНСКАЯ ГОРОДСКАЯ ЭЛЕКТРОСЕТЬ"</t>
  </si>
  <si>
    <t>Обороты счета 20.01 за 2019 г.</t>
  </si>
  <si>
    <t>Выводимые данные:</t>
  </si>
  <si>
    <t>БУ (данные бухгалтерского учета)</t>
  </si>
  <si>
    <t>Отбор:</t>
  </si>
  <si>
    <t>Номенклатурные группы Равно "Технологическое присоединение "</t>
  </si>
  <si>
    <t>Счет</t>
  </si>
  <si>
    <t>Начальное сальдо Дт</t>
  </si>
  <si>
    <t>Начальное сальдо Кт</t>
  </si>
  <si>
    <t>Оборот Дт</t>
  </si>
  <si>
    <t>10</t>
  </si>
  <si>
    <t>25</t>
  </si>
  <si>
    <t>26</t>
  </si>
  <si>
    <t>60</t>
  </si>
  <si>
    <t>69</t>
  </si>
  <si>
    <t>70</t>
  </si>
  <si>
    <t>76</t>
  </si>
  <si>
    <t>Оборот Кт</t>
  </si>
  <si>
    <t>90</t>
  </si>
  <si>
    <t>Конечное сальдо Дт</t>
  </si>
  <si>
    <t>Конечное сальдо Кт</t>
  </si>
  <si>
    <t>Номенклатурные группы</t>
  </si>
  <si>
    <t>Статьи затрат</t>
  </si>
  <si>
    <t>20.01</t>
  </si>
  <si>
    <t xml:space="preserve">Технологическое присоединение </t>
  </si>
  <si>
    <t>&lt;...&gt;</t>
  </si>
  <si>
    <t>автотранспортные услуги (строительство)</t>
  </si>
  <si>
    <t xml:space="preserve">Амортизация </t>
  </si>
  <si>
    <t>аудиторские услуги</t>
  </si>
  <si>
    <t>вывоз и утилизация ТБО</t>
  </si>
  <si>
    <t>дератизация</t>
  </si>
  <si>
    <t>доставка грузов</t>
  </si>
  <si>
    <t xml:space="preserve">запчасти и материалы для автотанспорта </t>
  </si>
  <si>
    <t>инструмент и оборудование производственные</t>
  </si>
  <si>
    <t>информационные услуги</t>
  </si>
  <si>
    <t>канцтовары</t>
  </si>
  <si>
    <t>консультационные услуги</t>
  </si>
  <si>
    <t>Лицензирование, сертификация, СРО</t>
  </si>
  <si>
    <t>мебель</t>
  </si>
  <si>
    <t>медицинские принадлежности</t>
  </si>
  <si>
    <t>медосмотры</t>
  </si>
  <si>
    <t>Налог на землю</t>
  </si>
  <si>
    <t>Налог на имущество организации</t>
  </si>
  <si>
    <t>Налог на транспорт</t>
  </si>
  <si>
    <t xml:space="preserve">обеспечение пожарной безопасности </t>
  </si>
  <si>
    <t>обслуживание оргтехники и программного обеспечения</t>
  </si>
  <si>
    <t>обучение персонала</t>
  </si>
  <si>
    <t>Оплата труда</t>
  </si>
  <si>
    <t>оргтехника</t>
  </si>
  <si>
    <t>Платежи за негативное воздействия на окружающую среду</t>
  </si>
  <si>
    <t>подбор персонала</t>
  </si>
  <si>
    <t>почтовые услуги</t>
  </si>
  <si>
    <t>проездные</t>
  </si>
  <si>
    <t>проектные и кадастровые работы</t>
  </si>
  <si>
    <t>размещение информации (раскрытие в СМИ)</t>
  </si>
  <si>
    <t>Расходы на получение разрешений, свидетельств, справок (гос.органы)</t>
  </si>
  <si>
    <t>реклама</t>
  </si>
  <si>
    <t>ремонт зданий, помещений</t>
  </si>
  <si>
    <t>ремонт и ТО автотранспорта</t>
  </si>
  <si>
    <t>ремонт и ТО производстенного и хозяйственного оборудования, инвентаря</t>
  </si>
  <si>
    <t>связь</t>
  </si>
  <si>
    <t>Спецодежда и спецоснастка</t>
  </si>
  <si>
    <t xml:space="preserve">спецоценка </t>
  </si>
  <si>
    <t>стирка и химчистка</t>
  </si>
  <si>
    <t>страхование ответсвенности, имущества</t>
  </si>
  <si>
    <t>Страховые взносы</t>
  </si>
  <si>
    <t>Сырье и материалы</t>
  </si>
  <si>
    <t>Сырье и материалы на текущее содержание</t>
  </si>
  <si>
    <t>Сырье и материалы на текущий ремонт</t>
  </si>
  <si>
    <t>Топливо и ГСМ для работы автотранспорта</t>
  </si>
  <si>
    <t>услуги операторов электронных площадок</t>
  </si>
  <si>
    <t>хозинвентарь и моющие принадлежности</t>
  </si>
  <si>
    <t>электроэнергия, теплоэнергия, вода для собственных нужд</t>
  </si>
  <si>
    <t>юридические услуги (адвоката, нотариуса)</t>
  </si>
  <si>
    <t>Итого</t>
  </si>
  <si>
    <t>Фактические данные 
за текущий 
период 2019 г.</t>
  </si>
  <si>
    <t>Обороты счета 20.01 за 2020 г.</t>
  </si>
  <si>
    <t xml:space="preserve">аренда помещений и оборудования </t>
  </si>
  <si>
    <t>восстановление дорожного покрытия</t>
  </si>
  <si>
    <t>метрология и поверка приборов</t>
  </si>
  <si>
    <t>размещение информации в СМИ</t>
  </si>
  <si>
    <t>услуги эколога</t>
  </si>
  <si>
    <t>Анализ ФОТ по сотрудникам</t>
  </si>
  <si>
    <t>Филиал</t>
  </si>
  <si>
    <t>РЫБИНСКАЯ ГОРОДСКАЯ ЭЛЕКТРОСЕТЬ ОАО</t>
  </si>
  <si>
    <t>Месяц начисления</t>
  </si>
  <si>
    <t>Январь 2020</t>
  </si>
  <si>
    <t>Плановый ФОТ, руб.</t>
  </si>
  <si>
    <t>Начислено, руб.</t>
  </si>
  <si>
    <t>Сотрудник</t>
  </si>
  <si>
    <t>Подразделение</t>
  </si>
  <si>
    <t>Экономия ФОТ</t>
  </si>
  <si>
    <t>Норма (дн.)</t>
  </si>
  <si>
    <t>Норма (чс.)</t>
  </si>
  <si>
    <t>Отраб. (дн.)</t>
  </si>
  <si>
    <t>Отраб. (чс.)</t>
  </si>
  <si>
    <t>руб</t>
  </si>
  <si>
    <t>%</t>
  </si>
  <si>
    <t>Производственно-технический отдел (ПТО)</t>
  </si>
  <si>
    <t>Косенкова Оксана Анатольевна</t>
  </si>
  <si>
    <t>Нораева Лариса Вячеславовна</t>
  </si>
  <si>
    <t>Парфенов Максим Станиславович</t>
  </si>
  <si>
    <t>Ревякина Любовь Васильевна</t>
  </si>
  <si>
    <t>Февраль 2020</t>
  </si>
  <si>
    <t>Март 2020</t>
  </si>
  <si>
    <t>Апрель 2020</t>
  </si>
  <si>
    <t>Май 2020</t>
  </si>
  <si>
    <t>Июнь 2020</t>
  </si>
  <si>
    <t>Июль 2020</t>
  </si>
  <si>
    <t>Август 2020</t>
  </si>
  <si>
    <t>Сентябрь 2020</t>
  </si>
  <si>
    <t>Октябрь 2020</t>
  </si>
  <si>
    <t>Ноябрь 2020</t>
  </si>
  <si>
    <t>Декабрь 2020</t>
  </si>
  <si>
    <t>2019-255</t>
  </si>
  <si>
    <t>2020-209</t>
  </si>
  <si>
    <t>Обороты счета 20.01 за 2021 г.</t>
  </si>
  <si>
    <t>вода питьевая</t>
  </si>
  <si>
    <t>Оплата больничного</t>
  </si>
  <si>
    <t xml:space="preserve">офисное оборудование </t>
  </si>
  <si>
    <t>транспортные услуги</t>
  </si>
  <si>
    <t>Фактические данные 
за текущий 
период 2023 г.</t>
  </si>
  <si>
    <t>Плановые 
показатели 
на следующий 
период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</si>
</sst>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color indexed="21"/>
      <name val="Arial"/>
      <family val="2"/>
      <charset val="204"/>
    </font>
    <font>
      <sz val="9"/>
      <color indexed="21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10"/>
      <color indexed="21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color indexed="21"/>
      <name val="Arial"/>
      <family val="2"/>
      <charset val="204"/>
    </font>
    <font>
      <sz val="9"/>
      <color indexed="21"/>
      <name val="Arial"/>
      <family val="2"/>
      <charset val="204"/>
    </font>
    <font>
      <sz val="9"/>
      <name val="Arial"/>
      <family val="2"/>
      <charset val="204"/>
    </font>
    <font>
      <b/>
      <sz val="10"/>
      <color indexed="21"/>
      <name val="Arial"/>
      <family val="2"/>
      <charset val="204"/>
    </font>
    <font>
      <b/>
      <sz val="18"/>
      <color rgb="FF009646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8"/>
      <color rgb="FFFF0000"/>
      <name val="Arial"/>
      <family val="2"/>
    </font>
    <font>
      <sz val="12"/>
      <color rgb="FFFF0000"/>
      <name val="Arial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/>
      <top/>
      <bottom style="thin">
        <color rgb="FFE6E6E6"/>
      </bottom>
      <diagonal/>
    </border>
    <border>
      <left/>
      <right/>
      <top/>
      <bottom style="thin">
        <color rgb="FFE6E6E6"/>
      </bottom>
      <diagonal/>
    </border>
    <border>
      <left/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</borders>
  <cellStyleXfs count="5">
    <xf numFmtId="0" fontId="0" fillId="0" borderId="0"/>
    <xf numFmtId="0" fontId="7" fillId="0" borderId="0"/>
    <xf numFmtId="9" fontId="16" fillId="0" borderId="0" applyFont="0" applyFill="0" applyBorder="0" applyAlignment="0" applyProtection="0"/>
    <xf numFmtId="0" fontId="7" fillId="0" borderId="0"/>
    <xf numFmtId="0" fontId="7" fillId="0" borderId="0"/>
  </cellStyleXfs>
  <cellXfs count="334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8" fillId="0" borderId="0" xfId="1" applyNumberFormat="1" applyFont="1" applyAlignment="1">
      <alignment wrapText="1"/>
    </xf>
    <xf numFmtId="0" fontId="7" fillId="0" borderId="0" xfId="1"/>
    <xf numFmtId="0" fontId="9" fillId="0" borderId="0" xfId="1" applyNumberFormat="1" applyFont="1" applyAlignment="1">
      <alignment wrapText="1"/>
    </xf>
    <xf numFmtId="0" fontId="10" fillId="0" borderId="0" xfId="1" applyNumberFormat="1" applyFont="1" applyAlignment="1">
      <alignment vertical="top" wrapText="1"/>
    </xf>
    <xf numFmtId="0" fontId="11" fillId="2" borderId="2" xfId="1" applyNumberFormat="1" applyFont="1" applyFill="1" applyBorder="1" applyAlignment="1">
      <alignment vertical="top" wrapText="1"/>
    </xf>
    <xf numFmtId="0" fontId="11" fillId="2" borderId="1" xfId="1" applyNumberFormat="1" applyFont="1" applyFill="1" applyBorder="1" applyAlignment="1">
      <alignment vertical="top" wrapText="1"/>
    </xf>
    <xf numFmtId="0" fontId="11" fillId="2" borderId="1" xfId="1" applyNumberFormat="1" applyFont="1" applyFill="1" applyBorder="1" applyAlignment="1">
      <alignment horizontal="right" vertical="top" wrapText="1"/>
    </xf>
    <xf numFmtId="4" fontId="11" fillId="2" borderId="1" xfId="1" applyNumberFormat="1" applyFont="1" applyFill="1" applyBorder="1" applyAlignment="1">
      <alignment horizontal="right" vertical="top" wrapText="1"/>
    </xf>
    <xf numFmtId="2" fontId="11" fillId="2" borderId="1" xfId="1" applyNumberFormat="1" applyFont="1" applyFill="1" applyBorder="1" applyAlignment="1">
      <alignment horizontal="right" vertical="top" wrapText="1"/>
    </xf>
    <xf numFmtId="0" fontId="12" fillId="2" borderId="1" xfId="1" applyNumberFormat="1" applyFont="1" applyFill="1" applyBorder="1" applyAlignment="1">
      <alignment vertical="top" wrapText="1" indent="2"/>
    </xf>
    <xf numFmtId="0" fontId="12" fillId="2" borderId="1" xfId="1" applyNumberFormat="1" applyFont="1" applyFill="1" applyBorder="1" applyAlignment="1">
      <alignment horizontal="right" vertical="top" wrapText="1"/>
    </xf>
    <xf numFmtId="4" fontId="12" fillId="2" borderId="1" xfId="1" applyNumberFormat="1" applyFont="1" applyFill="1" applyBorder="1" applyAlignment="1">
      <alignment horizontal="right" vertical="top" wrapText="1"/>
    </xf>
    <xf numFmtId="2" fontId="12" fillId="2" borderId="1" xfId="1" applyNumberFormat="1" applyFont="1" applyFill="1" applyBorder="1" applyAlignment="1">
      <alignment horizontal="right" vertical="top" wrapText="1"/>
    </xf>
    <xf numFmtId="0" fontId="13" fillId="0" borderId="1" xfId="1" applyNumberFormat="1" applyFont="1" applyBorder="1" applyAlignment="1">
      <alignment vertical="top" wrapText="1" indent="3"/>
    </xf>
    <xf numFmtId="0" fontId="13" fillId="0" borderId="1" xfId="1" applyNumberFormat="1" applyFont="1" applyBorder="1" applyAlignment="1">
      <alignment horizontal="right" vertical="top" wrapText="1"/>
    </xf>
    <xf numFmtId="0" fontId="13" fillId="0" borderId="1" xfId="1" applyNumberFormat="1" applyFont="1" applyBorder="1" applyAlignment="1">
      <alignment vertical="top" wrapText="1"/>
    </xf>
    <xf numFmtId="4" fontId="13" fillId="0" borderId="1" xfId="1" applyNumberFormat="1" applyFont="1" applyBorder="1" applyAlignment="1">
      <alignment horizontal="right" vertical="top" wrapText="1"/>
    </xf>
    <xf numFmtId="2" fontId="13" fillId="0" borderId="1" xfId="1" applyNumberFormat="1" applyFont="1" applyBorder="1" applyAlignment="1">
      <alignment horizontal="right" vertical="top" wrapText="1"/>
    </xf>
    <xf numFmtId="0" fontId="15" fillId="2" borderId="2" xfId="1" applyNumberFormat="1" applyFont="1" applyFill="1" applyBorder="1" applyAlignment="1">
      <alignment vertical="top"/>
    </xf>
    <xf numFmtId="0" fontId="15" fillId="2" borderId="2" xfId="1" applyNumberFormat="1" applyFont="1" applyFill="1" applyBorder="1" applyAlignment="1">
      <alignment horizontal="right" vertical="top" wrapText="1"/>
    </xf>
    <xf numFmtId="4" fontId="15" fillId="2" borderId="2" xfId="1" applyNumberFormat="1" applyFont="1" applyFill="1" applyBorder="1" applyAlignment="1">
      <alignment horizontal="right" vertical="top" wrapText="1"/>
    </xf>
    <xf numFmtId="2" fontId="15" fillId="2" borderId="2" xfId="1" applyNumberFormat="1" applyFont="1" applyFill="1" applyBorder="1" applyAlignment="1">
      <alignment horizontal="right" vertical="top" wrapText="1"/>
    </xf>
    <xf numFmtId="0" fontId="13" fillId="3" borderId="1" xfId="1" applyNumberFormat="1" applyFont="1" applyFill="1" applyBorder="1" applyAlignment="1">
      <alignment vertical="top" wrapText="1" indent="3"/>
    </xf>
    <xf numFmtId="0" fontId="13" fillId="3" borderId="1" xfId="1" applyNumberFormat="1" applyFont="1" applyFill="1" applyBorder="1" applyAlignment="1">
      <alignment horizontal="right" vertical="top" wrapText="1"/>
    </xf>
    <xf numFmtId="4" fontId="13" fillId="3" borderId="1" xfId="1" applyNumberFormat="1" applyFont="1" applyFill="1" applyBorder="1" applyAlignment="1">
      <alignment horizontal="right" vertical="top" wrapText="1"/>
    </xf>
    <xf numFmtId="0" fontId="13" fillId="3" borderId="1" xfId="1" applyNumberFormat="1" applyFont="1" applyFill="1" applyBorder="1" applyAlignment="1">
      <alignment vertical="top" wrapText="1"/>
    </xf>
    <xf numFmtId="0" fontId="0" fillId="3" borderId="0" xfId="0" applyFill="1"/>
    <xf numFmtId="2" fontId="13" fillId="3" borderId="1" xfId="1" applyNumberFormat="1" applyFont="1" applyFill="1" applyBorder="1" applyAlignment="1">
      <alignment horizontal="right" vertical="top" wrapText="1"/>
    </xf>
    <xf numFmtId="4" fontId="14" fillId="3" borderId="1" xfId="1" applyNumberFormat="1" applyFont="1" applyFill="1" applyBorder="1" applyAlignment="1">
      <alignment horizontal="right" vertical="top" wrapText="1"/>
    </xf>
    <xf numFmtId="0" fontId="13" fillId="4" borderId="1" xfId="1" applyNumberFormat="1" applyFont="1" applyFill="1" applyBorder="1" applyAlignment="1">
      <alignment vertical="top" wrapText="1" indent="3"/>
    </xf>
    <xf numFmtId="2" fontId="13" fillId="5" borderId="1" xfId="1" applyNumberFormat="1" applyFont="1" applyFill="1" applyBorder="1" applyAlignment="1">
      <alignment horizontal="right" vertical="top" wrapText="1"/>
    </xf>
    <xf numFmtId="4" fontId="13" fillId="5" borderId="1" xfId="1" applyNumberFormat="1" applyFont="1" applyFill="1" applyBorder="1" applyAlignment="1">
      <alignment horizontal="right" vertical="top" wrapText="1"/>
    </xf>
    <xf numFmtId="4" fontId="13" fillId="6" borderId="1" xfId="1" applyNumberFormat="1" applyFont="1" applyFill="1" applyBorder="1" applyAlignment="1">
      <alignment horizontal="right" vertical="top" wrapText="1"/>
    </xf>
    <xf numFmtId="2" fontId="0" fillId="0" borderId="0" xfId="0" applyNumberFormat="1"/>
    <xf numFmtId="4" fontId="0" fillId="0" borderId="0" xfId="0" applyNumberFormat="1"/>
    <xf numFmtId="0" fontId="13" fillId="7" borderId="1" xfId="1" applyNumberFormat="1" applyFont="1" applyFill="1" applyBorder="1" applyAlignment="1">
      <alignment vertical="top" wrapText="1" indent="3"/>
    </xf>
    <xf numFmtId="0" fontId="13" fillId="7" borderId="1" xfId="1" applyNumberFormat="1" applyFont="1" applyFill="1" applyBorder="1" applyAlignment="1">
      <alignment horizontal="right" vertical="top" wrapText="1"/>
    </xf>
    <xf numFmtId="4" fontId="13" fillId="7" borderId="1" xfId="1" applyNumberFormat="1" applyFont="1" applyFill="1" applyBorder="1" applyAlignment="1">
      <alignment horizontal="right" vertical="top" wrapText="1"/>
    </xf>
    <xf numFmtId="0" fontId="13" fillId="7" borderId="1" xfId="1" applyNumberFormat="1" applyFont="1" applyFill="1" applyBorder="1" applyAlignment="1">
      <alignment vertical="top" wrapText="1"/>
    </xf>
    <xf numFmtId="2" fontId="13" fillId="7" borderId="1" xfId="1" applyNumberFormat="1" applyFont="1" applyFill="1" applyBorder="1" applyAlignment="1">
      <alignment horizontal="right" vertical="top" wrapText="1"/>
    </xf>
    <xf numFmtId="0" fontId="0" fillId="7" borderId="0" xfId="0" applyFill="1"/>
    <xf numFmtId="0" fontId="5" fillId="7" borderId="0" xfId="0" applyFont="1" applyFill="1" applyBorder="1" applyAlignment="1">
      <alignment horizontal="left" vertical="top"/>
    </xf>
    <xf numFmtId="0" fontId="5" fillId="8" borderId="0" xfId="0" applyFont="1" applyFill="1" applyBorder="1" applyAlignment="1">
      <alignment horizontal="left" vertical="top"/>
    </xf>
    <xf numFmtId="0" fontId="13" fillId="9" borderId="1" xfId="1" applyNumberFormat="1" applyFont="1" applyFill="1" applyBorder="1" applyAlignment="1">
      <alignment vertical="top" wrapText="1" indent="3"/>
    </xf>
    <xf numFmtId="0" fontId="13" fillId="9" borderId="1" xfId="1" applyNumberFormat="1" applyFont="1" applyFill="1" applyBorder="1" applyAlignment="1">
      <alignment horizontal="right" vertical="top" wrapText="1"/>
    </xf>
    <xf numFmtId="4" fontId="13" fillId="9" borderId="1" xfId="1" applyNumberFormat="1" applyFont="1" applyFill="1" applyBorder="1" applyAlignment="1">
      <alignment horizontal="right" vertical="top" wrapText="1"/>
    </xf>
    <xf numFmtId="0" fontId="13" fillId="9" borderId="1" xfId="1" applyNumberFormat="1" applyFont="1" applyFill="1" applyBorder="1" applyAlignment="1">
      <alignment vertical="top" wrapText="1"/>
    </xf>
    <xf numFmtId="0" fontId="0" fillId="9" borderId="0" xfId="0" applyFill="1"/>
    <xf numFmtId="0" fontId="13" fillId="10" borderId="1" xfId="1" applyNumberFormat="1" applyFont="1" applyFill="1" applyBorder="1" applyAlignment="1">
      <alignment vertical="top" wrapText="1" indent="3"/>
    </xf>
    <xf numFmtId="0" fontId="13" fillId="10" borderId="1" xfId="1" applyNumberFormat="1" applyFont="1" applyFill="1" applyBorder="1" applyAlignment="1">
      <alignment horizontal="right" vertical="top" wrapText="1"/>
    </xf>
    <xf numFmtId="4" fontId="13" fillId="10" borderId="1" xfId="1" applyNumberFormat="1" applyFont="1" applyFill="1" applyBorder="1" applyAlignment="1">
      <alignment horizontal="right" vertical="top" wrapText="1"/>
    </xf>
    <xf numFmtId="0" fontId="13" fillId="10" borderId="1" xfId="1" applyNumberFormat="1" applyFont="1" applyFill="1" applyBorder="1" applyAlignment="1">
      <alignment vertical="top" wrapText="1"/>
    </xf>
    <xf numFmtId="0" fontId="0" fillId="10" borderId="0" xfId="0" applyFill="1"/>
    <xf numFmtId="0" fontId="13" fillId="6" borderId="1" xfId="1" applyNumberFormat="1" applyFont="1" applyFill="1" applyBorder="1" applyAlignment="1">
      <alignment vertical="top" wrapText="1" indent="3"/>
    </xf>
    <xf numFmtId="0" fontId="13" fillId="6" borderId="1" xfId="1" applyNumberFormat="1" applyFont="1" applyFill="1" applyBorder="1" applyAlignment="1">
      <alignment horizontal="right" vertical="top" wrapText="1"/>
    </xf>
    <xf numFmtId="0" fontId="13" fillId="6" borderId="1" xfId="1" applyNumberFormat="1" applyFont="1" applyFill="1" applyBorder="1" applyAlignment="1">
      <alignment vertical="top" wrapText="1"/>
    </xf>
    <xf numFmtId="0" fontId="0" fillId="6" borderId="0" xfId="0" applyFill="1"/>
    <xf numFmtId="0" fontId="5" fillId="11" borderId="0" xfId="0" applyFont="1" applyFill="1" applyBorder="1" applyAlignment="1">
      <alignment horizontal="left" vertical="top"/>
    </xf>
    <xf numFmtId="0" fontId="13" fillId="11" borderId="1" xfId="1" applyNumberFormat="1" applyFont="1" applyFill="1" applyBorder="1" applyAlignment="1">
      <alignment vertical="top" wrapText="1" indent="3"/>
    </xf>
    <xf numFmtId="0" fontId="13" fillId="11" borderId="1" xfId="1" applyNumberFormat="1" applyFont="1" applyFill="1" applyBorder="1" applyAlignment="1">
      <alignment horizontal="right" vertical="top" wrapText="1"/>
    </xf>
    <xf numFmtId="4" fontId="13" fillId="11" borderId="1" xfId="1" applyNumberFormat="1" applyFont="1" applyFill="1" applyBorder="1" applyAlignment="1">
      <alignment horizontal="right" vertical="top" wrapText="1"/>
    </xf>
    <xf numFmtId="0" fontId="13" fillId="11" borderId="1" xfId="1" applyNumberFormat="1" applyFont="1" applyFill="1" applyBorder="1" applyAlignment="1">
      <alignment vertical="top" wrapText="1"/>
    </xf>
    <xf numFmtId="0" fontId="0" fillId="11" borderId="0" xfId="0" applyFill="1"/>
    <xf numFmtId="2" fontId="13" fillId="11" borderId="1" xfId="1" applyNumberFormat="1" applyFont="1" applyFill="1" applyBorder="1" applyAlignment="1">
      <alignment horizontal="right" vertical="top" wrapText="1"/>
    </xf>
    <xf numFmtId="0" fontId="5" fillId="4" borderId="0" xfId="0" applyFont="1" applyFill="1" applyBorder="1" applyAlignment="1">
      <alignment horizontal="left" vertical="top"/>
    </xf>
    <xf numFmtId="0" fontId="13" fillId="4" borderId="1" xfId="1" applyNumberFormat="1" applyFont="1" applyFill="1" applyBorder="1" applyAlignment="1">
      <alignment horizontal="right" vertical="top" wrapText="1"/>
    </xf>
    <xf numFmtId="4" fontId="13" fillId="4" borderId="1" xfId="1" applyNumberFormat="1" applyFont="1" applyFill="1" applyBorder="1" applyAlignment="1">
      <alignment horizontal="right" vertical="top" wrapText="1"/>
    </xf>
    <xf numFmtId="0" fontId="13" fillId="4" borderId="1" xfId="1" applyNumberFormat="1" applyFont="1" applyFill="1" applyBorder="1" applyAlignment="1">
      <alignment vertical="top" wrapText="1"/>
    </xf>
    <xf numFmtId="2" fontId="13" fillId="4" borderId="1" xfId="1" applyNumberFormat="1" applyFont="1" applyFill="1" applyBorder="1" applyAlignment="1">
      <alignment horizontal="right" vertical="top" wrapText="1"/>
    </xf>
    <xf numFmtId="0" fontId="0" fillId="4" borderId="0" xfId="0" applyFill="1"/>
    <xf numFmtId="0" fontId="13" fillId="5" borderId="1" xfId="1" applyNumberFormat="1" applyFont="1" applyFill="1" applyBorder="1" applyAlignment="1">
      <alignment vertical="top" wrapText="1" indent="3"/>
    </xf>
    <xf numFmtId="0" fontId="13" fillId="5" borderId="1" xfId="1" applyNumberFormat="1" applyFont="1" applyFill="1" applyBorder="1" applyAlignment="1">
      <alignment horizontal="right" vertical="top" wrapText="1"/>
    </xf>
    <xf numFmtId="0" fontId="13" fillId="5" borderId="1" xfId="1" applyNumberFormat="1" applyFont="1" applyFill="1" applyBorder="1" applyAlignment="1">
      <alignment vertical="top" wrapText="1"/>
    </xf>
    <xf numFmtId="0" fontId="0" fillId="5" borderId="0" xfId="0" applyFill="1"/>
    <xf numFmtId="0" fontId="17" fillId="0" borderId="0" xfId="3" applyNumberFormat="1" applyFont="1" applyAlignment="1">
      <alignment wrapText="1"/>
    </xf>
    <xf numFmtId="0" fontId="7" fillId="0" borderId="0" xfId="3"/>
    <xf numFmtId="0" fontId="18" fillId="0" borderId="0" xfId="3" applyNumberFormat="1" applyFont="1" applyAlignment="1">
      <alignment wrapText="1"/>
    </xf>
    <xf numFmtId="0" fontId="19" fillId="0" borderId="0" xfId="3" applyNumberFormat="1" applyFont="1" applyAlignment="1">
      <alignment vertical="top" wrapText="1"/>
    </xf>
    <xf numFmtId="0" fontId="20" fillId="2" borderId="2" xfId="3" applyNumberFormat="1" applyFont="1" applyFill="1" applyBorder="1" applyAlignment="1">
      <alignment vertical="top" wrapText="1"/>
    </xf>
    <xf numFmtId="0" fontId="20" fillId="2" borderId="1" xfId="3" applyNumberFormat="1" applyFont="1" applyFill="1" applyBorder="1" applyAlignment="1">
      <alignment vertical="top" wrapText="1"/>
    </xf>
    <xf numFmtId="0" fontId="20" fillId="2" borderId="1" xfId="3" applyNumberFormat="1" applyFont="1" applyFill="1" applyBorder="1" applyAlignment="1">
      <alignment horizontal="right" vertical="top" wrapText="1"/>
    </xf>
    <xf numFmtId="4" fontId="20" fillId="2" borderId="1" xfId="3" applyNumberFormat="1" applyFont="1" applyFill="1" applyBorder="1" applyAlignment="1">
      <alignment horizontal="right" vertical="top" wrapText="1"/>
    </xf>
    <xf numFmtId="0" fontId="21" fillId="2" borderId="1" xfId="3" applyNumberFormat="1" applyFont="1" applyFill="1" applyBorder="1" applyAlignment="1">
      <alignment vertical="top" wrapText="1" indent="2"/>
    </xf>
    <xf numFmtId="0" fontId="21" fillId="2" borderId="1" xfId="3" applyNumberFormat="1" applyFont="1" applyFill="1" applyBorder="1" applyAlignment="1">
      <alignment horizontal="right" vertical="top" wrapText="1"/>
    </xf>
    <xf numFmtId="4" fontId="21" fillId="2" borderId="1" xfId="3" applyNumberFormat="1" applyFont="1" applyFill="1" applyBorder="1" applyAlignment="1">
      <alignment horizontal="right" vertical="top" wrapText="1"/>
    </xf>
    <xf numFmtId="0" fontId="22" fillId="0" borderId="1" xfId="3" applyNumberFormat="1" applyFont="1" applyBorder="1" applyAlignment="1">
      <alignment vertical="top" wrapText="1" indent="3"/>
    </xf>
    <xf numFmtId="0" fontId="22" fillId="0" borderId="1" xfId="3" applyNumberFormat="1" applyFont="1" applyBorder="1" applyAlignment="1">
      <alignment horizontal="right" vertical="top" wrapText="1"/>
    </xf>
    <xf numFmtId="0" fontId="22" fillId="0" borderId="1" xfId="3" applyNumberFormat="1" applyFont="1" applyBorder="1" applyAlignment="1">
      <alignment vertical="top" wrapText="1"/>
    </xf>
    <xf numFmtId="4" fontId="22" fillId="0" borderId="1" xfId="3" applyNumberFormat="1" applyFont="1" applyBorder="1" applyAlignment="1">
      <alignment horizontal="right" vertical="top" wrapText="1"/>
    </xf>
    <xf numFmtId="0" fontId="23" fillId="2" borderId="2" xfId="3" applyNumberFormat="1" applyFont="1" applyFill="1" applyBorder="1" applyAlignment="1">
      <alignment vertical="top"/>
    </xf>
    <xf numFmtId="0" fontId="23" fillId="2" borderId="2" xfId="3" applyNumberFormat="1" applyFont="1" applyFill="1" applyBorder="1" applyAlignment="1">
      <alignment horizontal="right" vertical="top" wrapText="1"/>
    </xf>
    <xf numFmtId="4" fontId="23" fillId="2" borderId="2" xfId="3" applyNumberFormat="1" applyFont="1" applyFill="1" applyBorder="1" applyAlignment="1">
      <alignment horizontal="right" vertical="top" wrapText="1"/>
    </xf>
    <xf numFmtId="0" fontId="22" fillId="12" borderId="1" xfId="3" applyNumberFormat="1" applyFont="1" applyFill="1" applyBorder="1" applyAlignment="1">
      <alignment vertical="top" wrapText="1" indent="3"/>
    </xf>
    <xf numFmtId="0" fontId="22" fillId="12" borderId="1" xfId="3" applyNumberFormat="1" applyFont="1" applyFill="1" applyBorder="1" applyAlignment="1">
      <alignment horizontal="right" vertical="top" wrapText="1"/>
    </xf>
    <xf numFmtId="4" fontId="22" fillId="12" borderId="1" xfId="3" applyNumberFormat="1" applyFont="1" applyFill="1" applyBorder="1" applyAlignment="1">
      <alignment horizontal="right" vertical="top" wrapText="1"/>
    </xf>
    <xf numFmtId="0" fontId="22" fillId="12" borderId="1" xfId="3" applyNumberFormat="1" applyFont="1" applyFill="1" applyBorder="1" applyAlignment="1">
      <alignment vertical="top" wrapText="1"/>
    </xf>
    <xf numFmtId="0" fontId="0" fillId="12" borderId="0" xfId="0" applyFill="1"/>
    <xf numFmtId="0" fontId="22" fillId="13" borderId="1" xfId="3" applyNumberFormat="1" applyFont="1" applyFill="1" applyBorder="1" applyAlignment="1">
      <alignment vertical="top" wrapText="1" indent="3"/>
    </xf>
    <xf numFmtId="0" fontId="22" fillId="13" borderId="1" xfId="3" applyNumberFormat="1" applyFont="1" applyFill="1" applyBorder="1" applyAlignment="1">
      <alignment horizontal="right" vertical="top" wrapText="1"/>
    </xf>
    <xf numFmtId="4" fontId="22" fillId="13" borderId="1" xfId="3" applyNumberFormat="1" applyFont="1" applyFill="1" applyBorder="1" applyAlignment="1">
      <alignment horizontal="right" vertical="top" wrapText="1"/>
    </xf>
    <xf numFmtId="0" fontId="22" fillId="13" borderId="1" xfId="3" applyNumberFormat="1" applyFont="1" applyFill="1" applyBorder="1" applyAlignment="1">
      <alignment vertical="top" wrapText="1"/>
    </xf>
    <xf numFmtId="2" fontId="22" fillId="13" borderId="1" xfId="3" applyNumberFormat="1" applyFont="1" applyFill="1" applyBorder="1" applyAlignment="1">
      <alignment horizontal="right" vertical="top" wrapText="1"/>
    </xf>
    <xf numFmtId="0" fontId="0" fillId="13" borderId="0" xfId="0" applyFill="1"/>
    <xf numFmtId="0" fontId="22" fillId="14" borderId="1" xfId="3" applyNumberFormat="1" applyFont="1" applyFill="1" applyBorder="1" applyAlignment="1">
      <alignment vertical="top" wrapText="1" indent="3"/>
    </xf>
    <xf numFmtId="0" fontId="22" fillId="14" borderId="1" xfId="3" applyNumberFormat="1" applyFont="1" applyFill="1" applyBorder="1" applyAlignment="1">
      <alignment horizontal="right" vertical="top" wrapText="1"/>
    </xf>
    <xf numFmtId="4" fontId="22" fillId="14" borderId="1" xfId="3" applyNumberFormat="1" applyFont="1" applyFill="1" applyBorder="1" applyAlignment="1">
      <alignment horizontal="right" vertical="top" wrapText="1"/>
    </xf>
    <xf numFmtId="0" fontId="22" fillId="15" borderId="1" xfId="3" applyNumberFormat="1" applyFont="1" applyFill="1" applyBorder="1" applyAlignment="1">
      <alignment vertical="top" wrapText="1" indent="3"/>
    </xf>
    <xf numFmtId="0" fontId="22" fillId="15" borderId="1" xfId="3" applyNumberFormat="1" applyFont="1" applyFill="1" applyBorder="1" applyAlignment="1">
      <alignment horizontal="right" vertical="top" wrapText="1"/>
    </xf>
    <xf numFmtId="4" fontId="22" fillId="15" borderId="1" xfId="3" applyNumberFormat="1" applyFont="1" applyFill="1" applyBorder="1" applyAlignment="1">
      <alignment horizontal="right" vertical="top" wrapText="1"/>
    </xf>
    <xf numFmtId="0" fontId="22" fillId="15" borderId="1" xfId="3" applyNumberFormat="1" applyFont="1" applyFill="1" applyBorder="1" applyAlignment="1">
      <alignment vertical="top" wrapText="1"/>
    </xf>
    <xf numFmtId="0" fontId="0" fillId="15" borderId="0" xfId="0" applyFill="1"/>
    <xf numFmtId="0" fontId="22" fillId="16" borderId="1" xfId="3" applyNumberFormat="1" applyFont="1" applyFill="1" applyBorder="1" applyAlignment="1">
      <alignment vertical="top" wrapText="1" indent="3"/>
    </xf>
    <xf numFmtId="0" fontId="22" fillId="16" borderId="1" xfId="3" applyNumberFormat="1" applyFont="1" applyFill="1" applyBorder="1" applyAlignment="1">
      <alignment horizontal="right" vertical="top" wrapText="1"/>
    </xf>
    <xf numFmtId="4" fontId="22" fillId="16" borderId="1" xfId="3" applyNumberFormat="1" applyFont="1" applyFill="1" applyBorder="1" applyAlignment="1">
      <alignment horizontal="right" vertical="top" wrapText="1"/>
    </xf>
    <xf numFmtId="0" fontId="22" fillId="16" borderId="1" xfId="3" applyNumberFormat="1" applyFont="1" applyFill="1" applyBorder="1" applyAlignment="1">
      <alignment vertical="top" wrapText="1"/>
    </xf>
    <xf numFmtId="0" fontId="0" fillId="16" borderId="0" xfId="0" applyFill="1"/>
    <xf numFmtId="0" fontId="22" fillId="6" borderId="1" xfId="3" applyNumberFormat="1" applyFont="1" applyFill="1" applyBorder="1" applyAlignment="1">
      <alignment vertical="top" wrapText="1" indent="3"/>
    </xf>
    <xf numFmtId="0" fontId="22" fillId="6" borderId="1" xfId="3" applyNumberFormat="1" applyFont="1" applyFill="1" applyBorder="1" applyAlignment="1">
      <alignment horizontal="right" vertical="top" wrapText="1"/>
    </xf>
    <xf numFmtId="4" fontId="22" fillId="6" borderId="1" xfId="3" applyNumberFormat="1" applyFont="1" applyFill="1" applyBorder="1" applyAlignment="1">
      <alignment horizontal="right" vertical="top" wrapText="1"/>
    </xf>
    <xf numFmtId="0" fontId="22" fillId="6" borderId="1" xfId="3" applyNumberFormat="1" applyFont="1" applyFill="1" applyBorder="1" applyAlignment="1">
      <alignment vertical="top" wrapText="1"/>
    </xf>
    <xf numFmtId="0" fontId="22" fillId="17" borderId="1" xfId="3" applyNumberFormat="1" applyFont="1" applyFill="1" applyBorder="1" applyAlignment="1">
      <alignment vertical="top" wrapText="1" indent="3"/>
    </xf>
    <xf numFmtId="0" fontId="22" fillId="17" borderId="1" xfId="3" applyNumberFormat="1" applyFont="1" applyFill="1" applyBorder="1" applyAlignment="1">
      <alignment horizontal="right" vertical="top" wrapText="1"/>
    </xf>
    <xf numFmtId="2" fontId="22" fillId="17" borderId="1" xfId="3" applyNumberFormat="1" applyFont="1" applyFill="1" applyBorder="1" applyAlignment="1">
      <alignment horizontal="right" vertical="top" wrapText="1"/>
    </xf>
    <xf numFmtId="0" fontId="22" fillId="17" borderId="1" xfId="3" applyNumberFormat="1" applyFont="1" applyFill="1" applyBorder="1" applyAlignment="1">
      <alignment vertical="top" wrapText="1"/>
    </xf>
    <xf numFmtId="0" fontId="0" fillId="17" borderId="0" xfId="0" applyFill="1"/>
    <xf numFmtId="4" fontId="22" fillId="17" borderId="1" xfId="3" applyNumberFormat="1" applyFont="1" applyFill="1" applyBorder="1" applyAlignment="1">
      <alignment horizontal="right" vertical="top" wrapText="1"/>
    </xf>
    <xf numFmtId="2" fontId="22" fillId="15" borderId="1" xfId="3" applyNumberFormat="1" applyFont="1" applyFill="1" applyBorder="1" applyAlignment="1">
      <alignment horizontal="right" vertical="top" wrapText="1"/>
    </xf>
    <xf numFmtId="0" fontId="22" fillId="18" borderId="1" xfId="3" applyNumberFormat="1" applyFont="1" applyFill="1" applyBorder="1" applyAlignment="1">
      <alignment vertical="top" wrapText="1" indent="3"/>
    </xf>
    <xf numFmtId="0" fontId="22" fillId="18" borderId="1" xfId="3" applyNumberFormat="1" applyFont="1" applyFill="1" applyBorder="1" applyAlignment="1">
      <alignment horizontal="right" vertical="top" wrapText="1"/>
    </xf>
    <xf numFmtId="2" fontId="22" fillId="18" borderId="1" xfId="3" applyNumberFormat="1" applyFont="1" applyFill="1" applyBorder="1" applyAlignment="1">
      <alignment horizontal="right" vertical="top" wrapText="1"/>
    </xf>
    <xf numFmtId="0" fontId="22" fillId="18" borderId="1" xfId="3" applyNumberFormat="1" applyFont="1" applyFill="1" applyBorder="1" applyAlignment="1">
      <alignment vertical="top" wrapText="1"/>
    </xf>
    <xf numFmtId="0" fontId="0" fillId="18" borderId="0" xfId="0" applyFill="1"/>
    <xf numFmtId="4" fontId="22" fillId="18" borderId="1" xfId="3" applyNumberFormat="1" applyFont="1" applyFill="1" applyBorder="1" applyAlignment="1">
      <alignment horizontal="right" vertical="top" wrapText="1"/>
    </xf>
    <xf numFmtId="0" fontId="22" fillId="19" borderId="1" xfId="3" applyNumberFormat="1" applyFont="1" applyFill="1" applyBorder="1" applyAlignment="1">
      <alignment vertical="top" wrapText="1" indent="3"/>
    </xf>
    <xf numFmtId="0" fontId="22" fillId="19" borderId="1" xfId="3" applyNumberFormat="1" applyFont="1" applyFill="1" applyBorder="1" applyAlignment="1">
      <alignment horizontal="right" vertical="top" wrapText="1"/>
    </xf>
    <xf numFmtId="4" fontId="22" fillId="19" borderId="1" xfId="3" applyNumberFormat="1" applyFont="1" applyFill="1" applyBorder="1" applyAlignment="1">
      <alignment horizontal="right" vertical="top" wrapText="1"/>
    </xf>
    <xf numFmtId="2" fontId="22" fillId="19" borderId="1" xfId="3" applyNumberFormat="1" applyFont="1" applyFill="1" applyBorder="1" applyAlignment="1">
      <alignment horizontal="right" vertical="top" wrapText="1"/>
    </xf>
    <xf numFmtId="0" fontId="22" fillId="4" borderId="1" xfId="3" applyNumberFormat="1" applyFont="1" applyFill="1" applyBorder="1" applyAlignment="1">
      <alignment vertical="top" wrapText="1" indent="3"/>
    </xf>
    <xf numFmtId="0" fontId="22" fillId="4" borderId="1" xfId="3" applyNumberFormat="1" applyFont="1" applyFill="1" applyBorder="1" applyAlignment="1">
      <alignment horizontal="right" vertical="top" wrapText="1"/>
    </xf>
    <xf numFmtId="4" fontId="22" fillId="4" borderId="1" xfId="3" applyNumberFormat="1" applyFont="1" applyFill="1" applyBorder="1" applyAlignment="1">
      <alignment horizontal="right" vertical="top" wrapText="1"/>
    </xf>
    <xf numFmtId="0" fontId="22" fillId="4" borderId="1" xfId="3" applyNumberFormat="1" applyFont="1" applyFill="1" applyBorder="1" applyAlignment="1">
      <alignment vertical="top" wrapText="1"/>
    </xf>
    <xf numFmtId="2" fontId="22" fillId="4" borderId="1" xfId="3" applyNumberFormat="1" applyFont="1" applyFill="1" applyBorder="1" applyAlignment="1">
      <alignment horizontal="right" vertical="top" wrapText="1"/>
    </xf>
    <xf numFmtId="0" fontId="22" fillId="20" borderId="1" xfId="3" applyNumberFormat="1" applyFont="1" applyFill="1" applyBorder="1" applyAlignment="1">
      <alignment vertical="top" wrapText="1" indent="3"/>
    </xf>
    <xf numFmtId="0" fontId="22" fillId="20" borderId="1" xfId="3" applyNumberFormat="1" applyFont="1" applyFill="1" applyBorder="1" applyAlignment="1">
      <alignment horizontal="right" vertical="top" wrapText="1"/>
    </xf>
    <xf numFmtId="4" fontId="22" fillId="20" borderId="1" xfId="3" applyNumberFormat="1" applyFont="1" applyFill="1" applyBorder="1" applyAlignment="1">
      <alignment horizontal="right" vertical="top" wrapText="1"/>
    </xf>
    <xf numFmtId="0" fontId="22" fillId="20" borderId="1" xfId="3" applyNumberFormat="1" applyFont="1" applyFill="1" applyBorder="1" applyAlignment="1">
      <alignment vertical="top" wrapText="1"/>
    </xf>
    <xf numFmtId="0" fontId="0" fillId="20" borderId="0" xfId="0" applyFill="1"/>
    <xf numFmtId="0" fontId="22" fillId="5" borderId="1" xfId="3" applyNumberFormat="1" applyFont="1" applyFill="1" applyBorder="1" applyAlignment="1">
      <alignment vertical="top" wrapText="1" indent="3"/>
    </xf>
    <xf numFmtId="0" fontId="22" fillId="5" borderId="1" xfId="3" applyNumberFormat="1" applyFont="1" applyFill="1" applyBorder="1" applyAlignment="1">
      <alignment horizontal="right" vertical="top" wrapText="1"/>
    </xf>
    <xf numFmtId="4" fontId="22" fillId="5" borderId="1" xfId="3" applyNumberFormat="1" applyFont="1" applyFill="1" applyBorder="1" applyAlignment="1">
      <alignment horizontal="right" vertical="top" wrapText="1"/>
    </xf>
    <xf numFmtId="0" fontId="22" fillId="5" borderId="1" xfId="3" applyNumberFormat="1" applyFont="1" applyFill="1" applyBorder="1" applyAlignment="1">
      <alignment vertical="top" wrapText="1"/>
    </xf>
    <xf numFmtId="2" fontId="22" fillId="5" borderId="1" xfId="3" applyNumberFormat="1" applyFont="1" applyFill="1" applyBorder="1" applyAlignment="1">
      <alignment horizontal="right" vertical="top" wrapText="1"/>
    </xf>
    <xf numFmtId="0" fontId="17" fillId="3" borderId="0" xfId="3" applyNumberFormat="1" applyFont="1" applyFill="1" applyAlignment="1">
      <alignment wrapText="1"/>
    </xf>
    <xf numFmtId="0" fontId="7" fillId="3" borderId="0" xfId="3" applyFill="1"/>
    <xf numFmtId="0" fontId="18" fillId="3" borderId="0" xfId="3" applyNumberFormat="1" applyFont="1" applyFill="1" applyAlignment="1">
      <alignment wrapText="1"/>
    </xf>
    <xf numFmtId="0" fontId="19" fillId="3" borderId="0" xfId="3" applyNumberFormat="1" applyFont="1" applyFill="1" applyAlignment="1">
      <alignment vertical="top" wrapText="1"/>
    </xf>
    <xf numFmtId="0" fontId="20" fillId="3" borderId="2" xfId="3" applyNumberFormat="1" applyFont="1" applyFill="1" applyBorder="1" applyAlignment="1">
      <alignment vertical="top" wrapText="1"/>
    </xf>
    <xf numFmtId="0" fontId="20" fillId="3" borderId="1" xfId="3" applyNumberFormat="1" applyFont="1" applyFill="1" applyBorder="1" applyAlignment="1">
      <alignment vertical="top" wrapText="1"/>
    </xf>
    <xf numFmtId="0" fontId="20" fillId="3" borderId="1" xfId="3" applyNumberFormat="1" applyFont="1" applyFill="1" applyBorder="1" applyAlignment="1">
      <alignment horizontal="right" vertical="top" wrapText="1"/>
    </xf>
    <xf numFmtId="4" fontId="20" fillId="3" borderId="1" xfId="3" applyNumberFormat="1" applyFont="1" applyFill="1" applyBorder="1" applyAlignment="1">
      <alignment horizontal="right" vertical="top" wrapText="1"/>
    </xf>
    <xf numFmtId="0" fontId="21" fillId="3" borderId="1" xfId="3" applyNumberFormat="1" applyFont="1" applyFill="1" applyBorder="1" applyAlignment="1">
      <alignment vertical="top" wrapText="1" indent="2"/>
    </xf>
    <xf numFmtId="0" fontId="21" fillId="3" borderId="1" xfId="3" applyNumberFormat="1" applyFont="1" applyFill="1" applyBorder="1" applyAlignment="1">
      <alignment horizontal="right" vertical="top" wrapText="1"/>
    </xf>
    <xf numFmtId="4" fontId="21" fillId="3" borderId="1" xfId="3" applyNumberFormat="1" applyFont="1" applyFill="1" applyBorder="1" applyAlignment="1">
      <alignment horizontal="right" vertical="top" wrapText="1"/>
    </xf>
    <xf numFmtId="0" fontId="22" fillId="3" borderId="1" xfId="3" applyNumberFormat="1" applyFont="1" applyFill="1" applyBorder="1" applyAlignment="1">
      <alignment vertical="top" wrapText="1" indent="3"/>
    </xf>
    <xf numFmtId="0" fontId="22" fillId="3" borderId="1" xfId="3" applyNumberFormat="1" applyFont="1" applyFill="1" applyBorder="1" applyAlignment="1">
      <alignment horizontal="right" vertical="top" wrapText="1"/>
    </xf>
    <xf numFmtId="0" fontId="22" fillId="3" borderId="1" xfId="3" applyNumberFormat="1" applyFont="1" applyFill="1" applyBorder="1" applyAlignment="1">
      <alignment vertical="top" wrapText="1"/>
    </xf>
    <xf numFmtId="4" fontId="22" fillId="3" borderId="1" xfId="3" applyNumberFormat="1" applyFont="1" applyFill="1" applyBorder="1" applyAlignment="1">
      <alignment horizontal="right" vertical="top" wrapText="1"/>
    </xf>
    <xf numFmtId="2" fontId="22" fillId="3" borderId="1" xfId="3" applyNumberFormat="1" applyFont="1" applyFill="1" applyBorder="1" applyAlignment="1">
      <alignment horizontal="right" vertical="top" wrapText="1"/>
    </xf>
    <xf numFmtId="0" fontId="23" fillId="3" borderId="2" xfId="3" applyNumberFormat="1" applyFont="1" applyFill="1" applyBorder="1" applyAlignment="1">
      <alignment vertical="top"/>
    </xf>
    <xf numFmtId="0" fontId="23" fillId="3" borderId="2" xfId="3" applyNumberFormat="1" applyFont="1" applyFill="1" applyBorder="1" applyAlignment="1">
      <alignment horizontal="right" vertical="top" wrapText="1"/>
    </xf>
    <xf numFmtId="4" fontId="23" fillId="3" borderId="2" xfId="3" applyNumberFormat="1" applyFont="1" applyFill="1" applyBorder="1" applyAlignment="1">
      <alignment horizontal="right" vertical="top" wrapText="1"/>
    </xf>
    <xf numFmtId="4" fontId="0" fillId="3" borderId="0" xfId="0" applyNumberFormat="1" applyFill="1"/>
    <xf numFmtId="0" fontId="22" fillId="8" borderId="1" xfId="3" applyNumberFormat="1" applyFont="1" applyFill="1" applyBorder="1" applyAlignment="1">
      <alignment vertical="top" wrapText="1" indent="3"/>
    </xf>
    <xf numFmtId="0" fontId="22" fillId="8" borderId="1" xfId="3" applyNumberFormat="1" applyFont="1" applyFill="1" applyBorder="1" applyAlignment="1">
      <alignment horizontal="right" vertical="top" wrapText="1"/>
    </xf>
    <xf numFmtId="4" fontId="22" fillId="8" borderId="1" xfId="3" applyNumberFormat="1" applyFont="1" applyFill="1" applyBorder="1" applyAlignment="1">
      <alignment horizontal="right" vertical="top" wrapText="1"/>
    </xf>
    <xf numFmtId="2" fontId="22" fillId="8" borderId="1" xfId="3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24" fillId="0" borderId="0" xfId="0" applyFont="1" applyAlignment="1">
      <alignment horizontal="left" vertical="top"/>
    </xf>
    <xf numFmtId="0" fontId="27" fillId="0" borderId="20" xfId="0" applyFont="1" applyBorder="1" applyAlignment="1">
      <alignment horizontal="left" vertical="top" wrapText="1"/>
    </xf>
    <xf numFmtId="4" fontId="0" fillId="0" borderId="20" xfId="0" applyNumberFormat="1" applyBorder="1" applyAlignment="1">
      <alignment horizontal="right" vertical="top"/>
    </xf>
    <xf numFmtId="164" fontId="0" fillId="0" borderId="20" xfId="0" applyNumberFormat="1" applyBorder="1" applyAlignment="1">
      <alignment horizontal="right" vertical="top"/>
    </xf>
    <xf numFmtId="1" fontId="0" fillId="0" borderId="20" xfId="0" applyNumberFormat="1" applyBorder="1" applyAlignment="1">
      <alignment horizontal="right" vertical="top"/>
    </xf>
    <xf numFmtId="0" fontId="0" fillId="0" borderId="20" xfId="0" applyBorder="1" applyAlignment="1">
      <alignment horizontal="right" vertical="top"/>
    </xf>
    <xf numFmtId="4" fontId="28" fillId="0" borderId="20" xfId="0" applyNumberFormat="1" applyFont="1" applyBorder="1" applyAlignment="1">
      <alignment horizontal="right" vertical="top"/>
    </xf>
    <xf numFmtId="164" fontId="28" fillId="0" borderId="20" xfId="0" applyNumberFormat="1" applyFont="1" applyBorder="1" applyAlignment="1">
      <alignment horizontal="right" vertical="top"/>
    </xf>
    <xf numFmtId="2" fontId="0" fillId="0" borderId="20" xfId="0" applyNumberFormat="1" applyBorder="1" applyAlignment="1">
      <alignment horizontal="right" vertical="top"/>
    </xf>
    <xf numFmtId="4" fontId="0" fillId="0" borderId="0" xfId="0" applyNumberFormat="1" applyAlignment="1">
      <alignment horizontal="left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top"/>
    </xf>
    <xf numFmtId="9" fontId="0" fillId="3" borderId="0" xfId="2" applyFont="1" applyFill="1"/>
    <xf numFmtId="0" fontId="17" fillId="0" borderId="0" xfId="4" applyNumberFormat="1" applyFont="1" applyAlignment="1">
      <alignment wrapText="1"/>
    </xf>
    <xf numFmtId="0" fontId="7" fillId="0" borderId="0" xfId="4"/>
    <xf numFmtId="0" fontId="18" fillId="0" borderId="0" xfId="4" applyNumberFormat="1" applyFont="1" applyAlignment="1">
      <alignment wrapText="1"/>
    </xf>
    <xf numFmtId="0" fontId="19" fillId="0" borderId="0" xfId="4" applyNumberFormat="1" applyFont="1" applyAlignment="1">
      <alignment vertical="top" wrapText="1"/>
    </xf>
    <xf numFmtId="0" fontId="20" fillId="2" borderId="2" xfId="4" applyNumberFormat="1" applyFont="1" applyFill="1" applyBorder="1" applyAlignment="1">
      <alignment vertical="top" wrapText="1"/>
    </xf>
    <xf numFmtId="0" fontId="20" fillId="2" borderId="1" xfId="4" applyNumberFormat="1" applyFont="1" applyFill="1" applyBorder="1" applyAlignment="1">
      <alignment vertical="top" wrapText="1"/>
    </xf>
    <xf numFmtId="0" fontId="20" fillId="2" borderId="1" xfId="4" applyNumberFormat="1" applyFont="1" applyFill="1" applyBorder="1" applyAlignment="1">
      <alignment horizontal="right" vertical="top" wrapText="1"/>
    </xf>
    <xf numFmtId="4" fontId="20" fillId="2" borderId="1" xfId="4" applyNumberFormat="1" applyFont="1" applyFill="1" applyBorder="1" applyAlignment="1">
      <alignment horizontal="right" vertical="top" wrapText="1"/>
    </xf>
    <xf numFmtId="0" fontId="22" fillId="0" borderId="1" xfId="4" applyNumberFormat="1" applyFont="1" applyBorder="1" applyAlignment="1">
      <alignment vertical="top" wrapText="1" indent="2"/>
    </xf>
    <xf numFmtId="0" fontId="22" fillId="0" borderId="1" xfId="4" applyNumberFormat="1" applyFont="1" applyBorder="1" applyAlignment="1">
      <alignment horizontal="right" vertical="top" wrapText="1"/>
    </xf>
    <xf numFmtId="0" fontId="22" fillId="0" borderId="1" xfId="4" applyNumberFormat="1" applyFont="1" applyBorder="1" applyAlignment="1">
      <alignment vertical="top" wrapText="1"/>
    </xf>
    <xf numFmtId="4" fontId="22" fillId="0" borderId="1" xfId="4" applyNumberFormat="1" applyFont="1" applyBorder="1" applyAlignment="1">
      <alignment horizontal="right" vertical="top" wrapText="1"/>
    </xf>
    <xf numFmtId="2" fontId="22" fillId="0" borderId="1" xfId="4" applyNumberFormat="1" applyFont="1" applyBorder="1" applyAlignment="1">
      <alignment horizontal="right" vertical="top" wrapText="1"/>
    </xf>
    <xf numFmtId="0" fontId="23" fillId="2" borderId="2" xfId="4" applyNumberFormat="1" applyFont="1" applyFill="1" applyBorder="1" applyAlignment="1">
      <alignment vertical="top"/>
    </xf>
    <xf numFmtId="0" fontId="23" fillId="2" borderId="2" xfId="4" applyNumberFormat="1" applyFont="1" applyFill="1" applyBorder="1" applyAlignment="1">
      <alignment horizontal="right" vertical="top" wrapText="1"/>
    </xf>
    <xf numFmtId="4" fontId="23" fillId="2" borderId="2" xfId="4" applyNumberFormat="1" applyFont="1" applyFill="1" applyBorder="1" applyAlignment="1">
      <alignment horizontal="right" vertical="top" wrapText="1"/>
    </xf>
    <xf numFmtId="0" fontId="22" fillId="4" borderId="1" xfId="4" applyNumberFormat="1" applyFont="1" applyFill="1" applyBorder="1" applyAlignment="1">
      <alignment vertical="top" wrapText="1" indent="2"/>
    </xf>
    <xf numFmtId="0" fontId="22" fillId="4" borderId="1" xfId="4" applyNumberFormat="1" applyFont="1" applyFill="1" applyBorder="1" applyAlignment="1">
      <alignment horizontal="right" vertical="top" wrapText="1"/>
    </xf>
    <xf numFmtId="2" fontId="22" fillId="4" borderId="1" xfId="4" applyNumberFormat="1" applyFont="1" applyFill="1" applyBorder="1" applyAlignment="1">
      <alignment horizontal="right" vertical="top" wrapText="1"/>
    </xf>
    <xf numFmtId="2" fontId="0" fillId="3" borderId="0" xfId="0" applyNumberFormat="1" applyFill="1"/>
    <xf numFmtId="0" fontId="22" fillId="13" borderId="1" xfId="4" applyNumberFormat="1" applyFont="1" applyFill="1" applyBorder="1" applyAlignment="1">
      <alignment vertical="top" wrapText="1" indent="2"/>
    </xf>
    <xf numFmtId="0" fontId="22" fillId="13" borderId="1" xfId="4" applyNumberFormat="1" applyFont="1" applyFill="1" applyBorder="1" applyAlignment="1">
      <alignment horizontal="right" vertical="top" wrapText="1"/>
    </xf>
    <xf numFmtId="2" fontId="22" fillId="13" borderId="1" xfId="4" applyNumberFormat="1" applyFont="1" applyFill="1" applyBorder="1" applyAlignment="1">
      <alignment horizontal="right" vertical="top" wrapText="1"/>
    </xf>
    <xf numFmtId="0" fontId="22" fillId="21" borderId="1" xfId="4" applyNumberFormat="1" applyFont="1" applyFill="1" applyBorder="1" applyAlignment="1">
      <alignment vertical="top" wrapText="1" indent="2"/>
    </xf>
    <xf numFmtId="0" fontId="22" fillId="21" borderId="1" xfId="4" applyNumberFormat="1" applyFont="1" applyFill="1" applyBorder="1" applyAlignment="1">
      <alignment horizontal="right" vertical="top" wrapText="1"/>
    </xf>
    <xf numFmtId="2" fontId="22" fillId="21" borderId="1" xfId="4" applyNumberFormat="1" applyFont="1" applyFill="1" applyBorder="1" applyAlignment="1">
      <alignment horizontal="right" vertical="top" wrapText="1"/>
    </xf>
    <xf numFmtId="0" fontId="22" fillId="10" borderId="1" xfId="4" applyNumberFormat="1" applyFont="1" applyFill="1" applyBorder="1" applyAlignment="1">
      <alignment vertical="top" wrapText="1" indent="2"/>
    </xf>
    <xf numFmtId="0" fontId="22" fillId="10" borderId="1" xfId="4" applyNumberFormat="1" applyFont="1" applyFill="1" applyBorder="1" applyAlignment="1">
      <alignment horizontal="right" vertical="top" wrapText="1"/>
    </xf>
    <xf numFmtId="2" fontId="22" fillId="10" borderId="1" xfId="4" applyNumberFormat="1" applyFont="1" applyFill="1" applyBorder="1" applyAlignment="1">
      <alignment horizontal="right" vertical="top" wrapText="1"/>
    </xf>
    <xf numFmtId="0" fontId="22" fillId="22" borderId="1" xfId="4" applyNumberFormat="1" applyFont="1" applyFill="1" applyBorder="1" applyAlignment="1">
      <alignment vertical="top" wrapText="1" indent="2"/>
    </xf>
    <xf numFmtId="0" fontId="22" fillId="22" borderId="1" xfId="4" applyNumberFormat="1" applyFont="1" applyFill="1" applyBorder="1" applyAlignment="1">
      <alignment horizontal="right" vertical="top" wrapText="1"/>
    </xf>
    <xf numFmtId="2" fontId="22" fillId="22" borderId="1" xfId="4" applyNumberFormat="1" applyFont="1" applyFill="1" applyBorder="1" applyAlignment="1">
      <alignment horizontal="right" vertical="top" wrapText="1"/>
    </xf>
    <xf numFmtId="0" fontId="22" fillId="8" borderId="1" xfId="4" applyNumberFormat="1" applyFont="1" applyFill="1" applyBorder="1" applyAlignment="1">
      <alignment vertical="top" wrapText="1" indent="2"/>
    </xf>
    <xf numFmtId="0" fontId="22" fillId="8" borderId="1" xfId="4" applyNumberFormat="1" applyFont="1" applyFill="1" applyBorder="1" applyAlignment="1">
      <alignment horizontal="right" vertical="top" wrapText="1"/>
    </xf>
    <xf numFmtId="2" fontId="22" fillId="8" borderId="1" xfId="4" applyNumberFormat="1" applyFont="1" applyFill="1" applyBorder="1" applyAlignment="1">
      <alignment horizontal="right" vertical="top" wrapText="1"/>
    </xf>
    <xf numFmtId="4" fontId="22" fillId="22" borderId="1" xfId="4" applyNumberFormat="1" applyFont="1" applyFill="1" applyBorder="1" applyAlignment="1">
      <alignment horizontal="right" vertical="top" wrapText="1"/>
    </xf>
    <xf numFmtId="0" fontId="22" fillId="11" borderId="1" xfId="4" applyNumberFormat="1" applyFont="1" applyFill="1" applyBorder="1" applyAlignment="1">
      <alignment vertical="top" wrapText="1" indent="2"/>
    </xf>
    <xf numFmtId="0" fontId="22" fillId="11" borderId="1" xfId="4" applyNumberFormat="1" applyFont="1" applyFill="1" applyBorder="1" applyAlignment="1">
      <alignment horizontal="right" vertical="top" wrapText="1"/>
    </xf>
    <xf numFmtId="4" fontId="22" fillId="11" borderId="1" xfId="4" applyNumberFormat="1" applyFont="1" applyFill="1" applyBorder="1" applyAlignment="1">
      <alignment horizontal="right" vertical="top" wrapText="1"/>
    </xf>
    <xf numFmtId="3" fontId="5" fillId="3" borderId="3" xfId="0" applyNumberFormat="1" applyFont="1" applyFill="1" applyBorder="1" applyAlignment="1">
      <alignment horizontal="center" vertical="top"/>
    </xf>
    <xf numFmtId="3" fontId="5" fillId="3" borderId="0" xfId="0" applyNumberFormat="1" applyFont="1" applyFill="1" applyBorder="1" applyAlignment="1">
      <alignment horizontal="center" vertical="top"/>
    </xf>
    <xf numFmtId="3" fontId="5" fillId="3" borderId="4" xfId="0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3" borderId="0" xfId="0" applyFont="1" applyFill="1" applyBorder="1" applyAlignment="1">
      <alignment horizontal="left" vertical="top" wrapText="1" indent="2"/>
    </xf>
    <xf numFmtId="0" fontId="5" fillId="3" borderId="4" xfId="0" applyFont="1" applyFill="1" applyBorder="1" applyAlignment="1">
      <alignment horizontal="left" vertical="top" wrapText="1" indent="2"/>
    </xf>
    <xf numFmtId="1" fontId="5" fillId="3" borderId="3" xfId="0" applyNumberFormat="1" applyFont="1" applyFill="1" applyBorder="1" applyAlignment="1">
      <alignment horizontal="center" vertical="top"/>
    </xf>
    <xf numFmtId="1" fontId="5" fillId="3" borderId="0" xfId="0" applyNumberFormat="1" applyFont="1" applyFill="1" applyBorder="1" applyAlignment="1">
      <alignment horizontal="center" vertical="top"/>
    </xf>
    <xf numFmtId="1" fontId="5" fillId="3" borderId="4" xfId="0" applyNumberFormat="1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left" vertical="top" wrapText="1" indent="3"/>
    </xf>
    <xf numFmtId="0" fontId="5" fillId="3" borderId="4" xfId="0" applyFont="1" applyFill="1" applyBorder="1" applyAlignment="1">
      <alignment horizontal="left" vertical="top" wrapText="1" indent="3"/>
    </xf>
    <xf numFmtId="0" fontId="5" fillId="3" borderId="0" xfId="0" applyFont="1" applyFill="1" applyBorder="1" applyAlignment="1">
      <alignment horizontal="left" vertical="top" wrapText="1" indent="1"/>
    </xf>
    <xf numFmtId="0" fontId="5" fillId="3" borderId="4" xfId="0" applyFont="1" applyFill="1" applyBorder="1" applyAlignment="1">
      <alignment horizontal="left" vertical="top" wrapText="1" indent="1"/>
    </xf>
    <xf numFmtId="3" fontId="5" fillId="0" borderId="9" xfId="0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3" fontId="5" fillId="3" borderId="6" xfId="0" applyNumberFormat="1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3" fontId="5" fillId="3" borderId="12" xfId="0" applyNumberFormat="1" applyFont="1" applyFill="1" applyBorder="1" applyAlignment="1">
      <alignment horizontal="center" vertical="top"/>
    </xf>
    <xf numFmtId="3" fontId="5" fillId="3" borderId="13" xfId="0" applyNumberFormat="1" applyFont="1" applyFill="1" applyBorder="1" applyAlignment="1">
      <alignment horizontal="center" vertical="top"/>
    </xf>
    <xf numFmtId="3" fontId="5" fillId="3" borderId="14" xfId="0" applyNumberFormat="1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top"/>
    </xf>
    <xf numFmtId="0" fontId="5" fillId="0" borderId="4" xfId="0" applyFont="1" applyFill="1" applyBorder="1" applyAlignment="1">
      <alignment horizontal="left" vertical="top" wrapText="1" indent="2"/>
    </xf>
    <xf numFmtId="0" fontId="5" fillId="0" borderId="15" xfId="0" applyFont="1" applyFill="1" applyBorder="1" applyAlignment="1">
      <alignment horizontal="left" vertical="top" wrapText="1" indent="2"/>
    </xf>
    <xf numFmtId="0" fontId="5" fillId="0" borderId="11" xfId="0" applyFont="1" applyFill="1" applyBorder="1" applyAlignment="1">
      <alignment horizontal="left" vertical="top" wrapText="1" indent="2"/>
    </xf>
    <xf numFmtId="0" fontId="5" fillId="0" borderId="9" xfId="0" applyFont="1" applyFill="1" applyBorder="1" applyAlignment="1">
      <alignment horizontal="left" vertical="top" wrapText="1" indent="2"/>
    </xf>
    <xf numFmtId="0" fontId="5" fillId="0" borderId="4" xfId="0" applyFont="1" applyFill="1" applyBorder="1" applyAlignment="1">
      <alignment horizontal="left" vertical="top" wrapText="1" indent="1"/>
    </xf>
    <xf numFmtId="0" fontId="5" fillId="0" borderId="15" xfId="0" applyFont="1" applyFill="1" applyBorder="1" applyAlignment="1">
      <alignment horizontal="left" vertical="top" wrapText="1" indent="1"/>
    </xf>
    <xf numFmtId="0" fontId="11" fillId="2" borderId="16" xfId="1" applyNumberFormat="1" applyFont="1" applyFill="1" applyBorder="1" applyAlignment="1">
      <alignment horizontal="center" vertical="top" wrapText="1" indent="1"/>
    </xf>
    <xf numFmtId="0" fontId="11" fillId="2" borderId="17" xfId="1" applyNumberFormat="1" applyFont="1" applyFill="1" applyBorder="1" applyAlignment="1">
      <alignment horizontal="center" vertical="top" wrapText="1" indent="1"/>
    </xf>
    <xf numFmtId="0" fontId="11" fillId="2" borderId="18" xfId="1" applyNumberFormat="1" applyFont="1" applyFill="1" applyBorder="1" applyAlignment="1">
      <alignment horizontal="center" vertical="top" wrapText="1" indent="1"/>
    </xf>
    <xf numFmtId="0" fontId="11" fillId="2" borderId="16" xfId="1" applyNumberFormat="1" applyFont="1" applyFill="1" applyBorder="1" applyAlignment="1">
      <alignment horizontal="center" vertical="top" wrapText="1"/>
    </xf>
    <xf numFmtId="0" fontId="11" fillId="2" borderId="17" xfId="1" applyNumberFormat="1" applyFont="1" applyFill="1" applyBorder="1" applyAlignment="1">
      <alignment horizontal="center" vertical="top" wrapText="1"/>
    </xf>
    <xf numFmtId="0" fontId="11" fillId="2" borderId="18" xfId="1" applyNumberFormat="1" applyFont="1" applyFill="1" applyBorder="1" applyAlignment="1">
      <alignment horizontal="center" vertical="top" wrapText="1"/>
    </xf>
    <xf numFmtId="0" fontId="20" fillId="2" borderId="16" xfId="3" applyNumberFormat="1" applyFont="1" applyFill="1" applyBorder="1" applyAlignment="1">
      <alignment horizontal="center" vertical="top" wrapText="1" indent="1"/>
    </xf>
    <xf numFmtId="0" fontId="20" fillId="2" borderId="17" xfId="3" applyNumberFormat="1" applyFont="1" applyFill="1" applyBorder="1" applyAlignment="1">
      <alignment horizontal="center" vertical="top" wrapText="1" indent="1"/>
    </xf>
    <xf numFmtId="0" fontId="20" fillId="2" borderId="18" xfId="3" applyNumberFormat="1" applyFont="1" applyFill="1" applyBorder="1" applyAlignment="1">
      <alignment horizontal="center" vertical="top" wrapText="1" indent="1"/>
    </xf>
    <xf numFmtId="0" fontId="20" fillId="2" borderId="16" xfId="3" applyNumberFormat="1" applyFont="1" applyFill="1" applyBorder="1" applyAlignment="1">
      <alignment horizontal="center" vertical="top" wrapText="1"/>
    </xf>
    <xf numFmtId="0" fontId="20" fillId="2" borderId="17" xfId="3" applyNumberFormat="1" applyFont="1" applyFill="1" applyBorder="1" applyAlignment="1">
      <alignment horizontal="center" vertical="top" wrapText="1"/>
    </xf>
    <xf numFmtId="0" fontId="20" fillId="2" borderId="18" xfId="3" applyNumberFormat="1" applyFont="1" applyFill="1" applyBorder="1" applyAlignment="1">
      <alignment horizontal="center" vertical="top" wrapText="1"/>
    </xf>
    <xf numFmtId="4" fontId="5" fillId="3" borderId="12" xfId="0" applyNumberFormat="1" applyFont="1" applyFill="1" applyBorder="1" applyAlignment="1">
      <alignment horizontal="center" vertical="top"/>
    </xf>
    <xf numFmtId="4" fontId="5" fillId="3" borderId="13" xfId="0" applyNumberFormat="1" applyFont="1" applyFill="1" applyBorder="1" applyAlignment="1">
      <alignment horizontal="center" vertical="top"/>
    </xf>
    <xf numFmtId="4" fontId="5" fillId="3" borderId="14" xfId="0" applyNumberFormat="1" applyFont="1" applyFill="1" applyBorder="1" applyAlignment="1">
      <alignment horizontal="center" vertical="top"/>
    </xf>
    <xf numFmtId="4" fontId="5" fillId="3" borderId="3" xfId="0" applyNumberFormat="1" applyFont="1" applyFill="1" applyBorder="1" applyAlignment="1">
      <alignment horizontal="center" vertical="top"/>
    </xf>
    <xf numFmtId="4" fontId="5" fillId="3" borderId="0" xfId="0" applyNumberFormat="1" applyFont="1" applyFill="1" applyBorder="1" applyAlignment="1">
      <alignment horizontal="center" vertical="top"/>
    </xf>
    <xf numFmtId="4" fontId="5" fillId="3" borderId="4" xfId="0" applyNumberFormat="1" applyFont="1" applyFill="1" applyBorder="1" applyAlignment="1">
      <alignment horizontal="center" vertical="top"/>
    </xf>
    <xf numFmtId="2" fontId="5" fillId="3" borderId="3" xfId="0" applyNumberFormat="1" applyFont="1" applyFill="1" applyBorder="1" applyAlignment="1">
      <alignment horizontal="center" vertical="top"/>
    </xf>
    <xf numFmtId="2" fontId="5" fillId="3" borderId="0" xfId="0" applyNumberFormat="1" applyFont="1" applyFill="1" applyBorder="1" applyAlignment="1">
      <alignment horizontal="center" vertical="top"/>
    </xf>
    <xf numFmtId="2" fontId="5" fillId="3" borderId="4" xfId="0" applyNumberFormat="1" applyFont="1" applyFill="1" applyBorder="1" applyAlignment="1">
      <alignment horizontal="center" vertical="top"/>
    </xf>
    <xf numFmtId="2" fontId="5" fillId="3" borderId="15" xfId="0" applyNumberFormat="1" applyFont="1" applyFill="1" applyBorder="1" applyAlignment="1">
      <alignment horizontal="center" vertical="top"/>
    </xf>
    <xf numFmtId="4" fontId="5" fillId="3" borderId="15" xfId="0" applyNumberFormat="1" applyFont="1" applyFill="1" applyBorder="1" applyAlignment="1">
      <alignment horizontal="center" vertical="top"/>
    </xf>
    <xf numFmtId="4" fontId="5" fillId="0" borderId="6" xfId="0" applyNumberFormat="1" applyFont="1" applyFill="1" applyBorder="1" applyAlignment="1">
      <alignment horizontal="center" vertical="top"/>
    </xf>
    <xf numFmtId="4" fontId="5" fillId="0" borderId="9" xfId="0" applyNumberFormat="1" applyFont="1" applyBorder="1" applyAlignment="1">
      <alignment horizontal="center" vertical="top"/>
    </xf>
    <xf numFmtId="2" fontId="5" fillId="3" borderId="9" xfId="0" applyNumberFormat="1" applyFont="1" applyFill="1" applyBorder="1" applyAlignment="1">
      <alignment horizontal="center" vertical="top"/>
    </xf>
    <xf numFmtId="4" fontId="5" fillId="3" borderId="6" xfId="0" applyNumberFormat="1" applyFont="1" applyFill="1" applyBorder="1" applyAlignment="1">
      <alignment horizontal="center" vertical="top"/>
    </xf>
    <xf numFmtId="0" fontId="20" fillId="3" borderId="16" xfId="3" applyNumberFormat="1" applyFont="1" applyFill="1" applyBorder="1" applyAlignment="1">
      <alignment horizontal="center" vertical="top" wrapText="1" indent="1"/>
    </xf>
    <xf numFmtId="0" fontId="20" fillId="3" borderId="17" xfId="3" applyNumberFormat="1" applyFont="1" applyFill="1" applyBorder="1" applyAlignment="1">
      <alignment horizontal="center" vertical="top" wrapText="1" indent="1"/>
    </xf>
    <xf numFmtId="0" fontId="20" fillId="3" borderId="18" xfId="3" applyNumberFormat="1" applyFont="1" applyFill="1" applyBorder="1" applyAlignment="1">
      <alignment horizontal="center" vertical="top" wrapText="1" indent="1"/>
    </xf>
    <xf numFmtId="0" fontId="20" fillId="3" borderId="16" xfId="3" applyNumberFormat="1" applyFont="1" applyFill="1" applyBorder="1" applyAlignment="1">
      <alignment horizontal="center" vertical="top" wrapText="1"/>
    </xf>
    <xf numFmtId="0" fontId="20" fillId="3" borderId="17" xfId="3" applyNumberFormat="1" applyFont="1" applyFill="1" applyBorder="1" applyAlignment="1">
      <alignment horizontal="center" vertical="top" wrapText="1"/>
    </xf>
    <xf numFmtId="0" fontId="20" fillId="3" borderId="18" xfId="3" applyNumberFormat="1" applyFont="1" applyFill="1" applyBorder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right" vertical="top"/>
    </xf>
    <xf numFmtId="0" fontId="0" fillId="0" borderId="20" xfId="0" applyBorder="1" applyAlignment="1">
      <alignment horizontal="left" vertical="top" wrapText="1"/>
    </xf>
    <xf numFmtId="4" fontId="0" fillId="0" borderId="20" xfId="0" applyNumberFormat="1" applyBorder="1" applyAlignment="1">
      <alignment horizontal="right" vertical="top"/>
    </xf>
    <xf numFmtId="165" fontId="0" fillId="0" borderId="20" xfId="0" applyNumberFormat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20" fillId="2" borderId="16" xfId="4" applyNumberFormat="1" applyFont="1" applyFill="1" applyBorder="1" applyAlignment="1">
      <alignment horizontal="center" vertical="top" wrapText="1" indent="1"/>
    </xf>
    <xf numFmtId="0" fontId="20" fillId="2" borderId="18" xfId="4" applyNumberFormat="1" applyFont="1" applyFill="1" applyBorder="1" applyAlignment="1">
      <alignment horizontal="center" vertical="top" wrapText="1" indent="1"/>
    </xf>
    <xf numFmtId="0" fontId="20" fillId="2" borderId="16" xfId="4" applyNumberFormat="1" applyFont="1" applyFill="1" applyBorder="1" applyAlignment="1">
      <alignment horizontal="center" vertical="top" wrapText="1"/>
    </xf>
    <xf numFmtId="0" fontId="20" fillId="2" borderId="18" xfId="4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_Лист1" xfId="1"/>
    <cellStyle name="Обычный_Лист2" xfId="4"/>
    <cellStyle name="Обычный_Лист3" xfId="3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76;&#1086;&#1082;&#1091;&#1084;&#1077;&#1085;&#1090;&#1099;/&#1069;&#1082;&#1086;&#1085;&#1086;&#1084;&#1080;&#1095;&#1077;&#1089;&#1082;&#1072;&#1103;%20&#1089;&#1083;&#1091;&#1078;&#1073;&#1072;/&#1045;&#1084;&#1077;&#1083;&#1100;&#1103;&#1085;&#1086;&#1074;&#1072;%20&#1040;.%20&#1055;/&#1058;&#1072;&#1088;&#1080;&#1092;%202019/&#1056;&#1072;&#1089;&#1095;&#1077;&#1090;%20&#1101;&#1082;&#1089;&#1087;&#1077;&#1088;&#1090;&#1072;_&#1056;&#1099;&#1073;&#1080;&#1085;&#1089;&#1082;&#1072;&#1103;%20&#1075;&#1086;&#1088;&#1089;&#1077;&#1090;&#1100;%20&#1064;&#1072;&#1073;&#1083;&#1086;&#1085;%20&#1082;&#1086;&#1088;&#1088;&#1077;&#1082;&#1090;&#1080;&#1088;&#1086;&#1074;&#1082;&#1072;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99;&#1077;%20&#1079;&#1072;&#1090;&#1088;&#1072;&#1090;&#1099;%20&#1087;&#1086;%20&#1058;&#1077;&#1093;%20&#1087;&#1088;&#1080;&#1089;&#1072;&#10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76;&#1086;&#1082;&#1091;&#1084;&#1077;&#1085;&#1090;&#1099;/&#1069;&#1082;&#1086;&#1085;&#1086;&#1084;&#1080;&#1095;&#1077;&#1089;&#1082;&#1072;&#1103;%20&#1089;&#1083;&#1091;&#1078;&#1073;&#1072;/&#1053;&#1072;&#1091;&#1084;&#1086;&#1074;/&#1042;&#1067;&#1055;&#1040;&#1044;&#1040;&#1070;&#1065;&#1048;&#1045;%202024/&#1048;&#1090;&#1086;&#1075;&#1086;&#1074;&#1099;&#1081;%20&#1076;&#1083;&#1103;%20&#1086;&#1090;&#1095;&#1077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И КНК"/>
      <sheetName val="расчет тарифа 5 лет (ШАБЛОН)"/>
      <sheetName val="Лист1"/>
      <sheetName val="Кап.вл."/>
      <sheetName val="Выпадающие"/>
      <sheetName val="Смета"/>
      <sheetName val="НВВ по дан.экспертов"/>
      <sheetName val="TEHSHEET"/>
      <sheetName val="Смета итоговая по дан. эксп."/>
      <sheetName val="Расчет k"/>
      <sheetName val="расчет тарифа 5 лет"/>
      <sheetName val="Таблица №5"/>
      <sheetName val="Кор КНК и доли"/>
      <sheetName val="Корр НР"/>
      <sheetName val="Корр.ПР"/>
      <sheetName val="Корр ИП"/>
      <sheetName val="Баланс анализ"/>
      <sheetName val="Корр ПО (средний)"/>
      <sheetName val="Всего НВВ Таб №6"/>
      <sheetName val="Таблица №9"/>
      <sheetName val="Неподконтр. прилож №2"/>
      <sheetName val="Долгосроч. прилож №3"/>
      <sheetName val="Планируемые прилож №4"/>
      <sheetName val="Регламент 313 Инд тарифы"/>
      <sheetName val="УЕ-2015"/>
      <sheetName val="фин пок"/>
      <sheetName val="Надеж 1.2 "/>
      <sheetName val="Кач 2.1(Ин)"/>
      <sheetName val="Кач2.2 (Ис)"/>
      <sheetName val="Кач2.3(Рс)"/>
      <sheetName val="СВОД кач 2.4 п"/>
      <sheetName val="ТП ф 3.1"/>
      <sheetName val="ТП ф 3.2"/>
      <sheetName val="ТП ф 3.3"/>
      <sheetName val="СВОД ТП"/>
      <sheetName val="с расшифровкой 2014"/>
      <sheetName val="БалансПрилож №6 2015"/>
    </sheetNames>
    <sheetDataSet>
      <sheetData sheetId="0"/>
      <sheetData sheetId="1"/>
      <sheetData sheetId="2"/>
      <sheetData sheetId="3"/>
      <sheetData sheetId="4"/>
      <sheetData sheetId="5"/>
      <sheetData sheetId="6">
        <row r="38">
          <cell r="H38">
            <v>1.0560522092287756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дача ЭЭ 2024"/>
      <sheetName val="Лист2"/>
      <sheetName val="Лист3"/>
    </sheetNames>
    <sheetDataSet>
      <sheetData sheetId="0">
        <row r="5">
          <cell r="M5">
            <v>29387817.881188445</v>
          </cell>
        </row>
        <row r="9">
          <cell r="M9">
            <v>146477.5797384691</v>
          </cell>
        </row>
        <row r="10">
          <cell r="M10">
            <v>16192.923018190375</v>
          </cell>
        </row>
        <row r="15">
          <cell r="M15">
            <v>6444939.3624002784</v>
          </cell>
        </row>
        <row r="19">
          <cell r="M19">
            <v>4749.9594001100877</v>
          </cell>
        </row>
        <row r="23">
          <cell r="M23">
            <v>103836.7845611018</v>
          </cell>
        </row>
        <row r="26">
          <cell r="M26">
            <v>1100132.2629331509</v>
          </cell>
        </row>
        <row r="28">
          <cell r="M28">
            <v>253734.07554327589</v>
          </cell>
        </row>
        <row r="32">
          <cell r="M32">
            <v>4846821.7072942881</v>
          </cell>
        </row>
        <row r="35">
          <cell r="M35">
            <v>1159081.0106063199</v>
          </cell>
        </row>
        <row r="39">
          <cell r="E39">
            <v>143977.03172422654</v>
          </cell>
        </row>
        <row r="40">
          <cell r="M40">
            <v>8132.7540594627808</v>
          </cell>
        </row>
        <row r="41">
          <cell r="M41">
            <v>1833.9912008298099</v>
          </cell>
        </row>
        <row r="42">
          <cell r="M42">
            <v>5119.088631533943</v>
          </cell>
        </row>
        <row r="43">
          <cell r="M43">
            <v>2808.9025581604842</v>
          </cell>
        </row>
        <row r="45">
          <cell r="M45">
            <v>1725.4277981416565</v>
          </cell>
        </row>
        <row r="47">
          <cell r="M47">
            <v>3039.718517596657</v>
          </cell>
        </row>
        <row r="48">
          <cell r="M48">
            <v>61744.816028155183</v>
          </cell>
        </row>
        <row r="49">
          <cell r="M49">
            <v>5936.2818293536011</v>
          </cell>
        </row>
        <row r="50">
          <cell r="M50">
            <v>1406.71</v>
          </cell>
        </row>
        <row r="51">
          <cell r="M51">
            <v>4894.68</v>
          </cell>
        </row>
        <row r="52">
          <cell r="M52">
            <v>42.89</v>
          </cell>
        </row>
        <row r="53">
          <cell r="M53">
            <v>882.78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 за 2024"/>
      <sheetName val="Выгрузка 1С обороты 08"/>
      <sheetName val="Оборотка 08 с затратами всеми"/>
      <sheetName val="Для ВПР ЗП"/>
      <sheetName val="Оборотка 02.04 (ГСМ)"/>
      <sheetName val="ВД расчет за 2023"/>
      <sheetName val="Оборотка 26 счет + коэф"/>
      <sheetName val="Лист1"/>
    </sheetNames>
    <sheetDataSet>
      <sheetData sheetId="0">
        <row r="9">
          <cell r="E9">
            <v>-4941666.0694274064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0"/>
  <sheetViews>
    <sheetView topLeftCell="A31" zoomScaleSheetLayoutView="100" workbookViewId="0">
      <selection activeCell="CD39" sqref="CD39:CX39"/>
    </sheetView>
  </sheetViews>
  <sheetFormatPr defaultColWidth="0.85546875" defaultRowHeight="15" x14ac:dyDescent="0.25"/>
  <cols>
    <col min="1" max="16384" width="0.85546875" style="2"/>
  </cols>
  <sheetData>
    <row r="1" spans="1:102" s="1" customFormat="1" ht="12.75" x14ac:dyDescent="0.2">
      <c r="BO1" s="1" t="s">
        <v>5</v>
      </c>
    </row>
    <row r="2" spans="1:102" s="1" customFormat="1" ht="40.5" customHeight="1" x14ac:dyDescent="0.2">
      <c r="BO2" s="263" t="s">
        <v>0</v>
      </c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</row>
    <row r="3" spans="1:102" s="1" customFormat="1" ht="5.25" customHeight="1" x14ac:dyDescent="0.2"/>
    <row r="4" spans="1:102" s="8" customFormat="1" ht="12" x14ac:dyDescent="0.2">
      <c r="BO4" s="8" t="s">
        <v>31</v>
      </c>
    </row>
    <row r="5" spans="1:102" s="8" customFormat="1" ht="12" x14ac:dyDescent="0.2">
      <c r="BO5" s="8" t="s">
        <v>32</v>
      </c>
    </row>
    <row r="6" spans="1:102" s="1" customFormat="1" ht="12.75" x14ac:dyDescent="0.2"/>
    <row r="7" spans="1:102" s="3" customFormat="1" ht="16.5" x14ac:dyDescent="0.25">
      <c r="CX7" s="4" t="s">
        <v>1</v>
      </c>
    </row>
    <row r="8" spans="1:102" s="3" customFormat="1" ht="21" customHeight="1" x14ac:dyDescent="0.25"/>
    <row r="9" spans="1:102" s="5" customFormat="1" ht="18.75" x14ac:dyDescent="0.3">
      <c r="A9" s="267" t="s">
        <v>6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</row>
    <row r="10" spans="1:102" s="6" customFormat="1" ht="39.75" customHeight="1" x14ac:dyDescent="0.3">
      <c r="A10" s="266" t="s">
        <v>7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266"/>
      <c r="CF10" s="266"/>
      <c r="CG10" s="266"/>
      <c r="CH10" s="266"/>
      <c r="CI10" s="266"/>
      <c r="CJ10" s="266"/>
      <c r="CK10" s="266"/>
      <c r="CL10" s="266"/>
      <c r="CM10" s="266"/>
      <c r="CN10" s="266"/>
      <c r="CO10" s="266"/>
      <c r="CP10" s="266"/>
      <c r="CQ10" s="266"/>
      <c r="CR10" s="266"/>
      <c r="CS10" s="266"/>
      <c r="CT10" s="266"/>
      <c r="CU10" s="266"/>
      <c r="CV10" s="266"/>
      <c r="CW10" s="266"/>
      <c r="CX10" s="266"/>
    </row>
    <row r="11" spans="1:102" s="7" customFormat="1" ht="15.75" x14ac:dyDescent="0.25"/>
    <row r="12" spans="1:102" s="3" customFormat="1" ht="16.5" x14ac:dyDescent="0.25">
      <c r="CX12" s="4" t="s">
        <v>8</v>
      </c>
    </row>
    <row r="13" spans="1:102" s="7" customFormat="1" ht="6" customHeight="1" x14ac:dyDescent="0.25"/>
    <row r="14" spans="1:102" s="9" customFormat="1" ht="64.5" customHeight="1" x14ac:dyDescent="0.2">
      <c r="A14" s="264" t="s">
        <v>9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76" t="s">
        <v>112</v>
      </c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277"/>
      <c r="BX14" s="277"/>
      <c r="BY14" s="277"/>
      <c r="BZ14" s="277"/>
      <c r="CA14" s="277"/>
      <c r="CB14" s="277"/>
      <c r="CC14" s="277"/>
      <c r="CD14" s="276" t="s">
        <v>36</v>
      </c>
      <c r="CE14" s="277"/>
      <c r="CF14" s="277"/>
      <c r="CG14" s="277"/>
      <c r="CH14" s="277"/>
      <c r="CI14" s="277"/>
      <c r="CJ14" s="277"/>
      <c r="CK14" s="277"/>
      <c r="CL14" s="277"/>
      <c r="CM14" s="277"/>
      <c r="CN14" s="277"/>
      <c r="CO14" s="277"/>
      <c r="CP14" s="277"/>
      <c r="CQ14" s="277"/>
      <c r="CR14" s="277"/>
      <c r="CS14" s="277"/>
      <c r="CT14" s="277"/>
      <c r="CU14" s="277"/>
      <c r="CV14" s="277"/>
      <c r="CW14" s="277"/>
      <c r="CX14" s="264"/>
    </row>
    <row r="15" spans="1:102" s="10" customFormat="1" ht="36" customHeight="1" x14ac:dyDescent="0.2">
      <c r="A15" s="273" t="s">
        <v>2</v>
      </c>
      <c r="B15" s="273"/>
      <c r="C15" s="273"/>
      <c r="D15" s="273"/>
      <c r="E15" s="273"/>
      <c r="F15" s="273"/>
      <c r="G15" s="273"/>
      <c r="H15" s="273"/>
      <c r="I15" s="274" t="s">
        <v>10</v>
      </c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5"/>
      <c r="BJ15" s="268">
        <f>SUM(BJ17:CC21,BJ32)</f>
        <v>1292.3653999999999</v>
      </c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69"/>
      <c r="BY15" s="269"/>
      <c r="BZ15" s="269"/>
      <c r="CA15" s="269"/>
      <c r="CB15" s="269"/>
      <c r="CC15" s="270"/>
      <c r="CD15" s="268">
        <f>SUM(CD17:CX21,CD32)</f>
        <v>1344.0600159999999</v>
      </c>
      <c r="CE15" s="269"/>
      <c r="CF15" s="269"/>
      <c r="CG15" s="269"/>
      <c r="CH15" s="269"/>
      <c r="CI15" s="269"/>
      <c r="CJ15" s="269"/>
      <c r="CK15" s="269"/>
      <c r="CL15" s="269"/>
      <c r="CM15" s="269"/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70"/>
    </row>
    <row r="16" spans="1:102" s="10" customFormat="1" ht="21.75" customHeight="1" x14ac:dyDescent="0.2">
      <c r="A16" s="243"/>
      <c r="B16" s="243"/>
      <c r="C16" s="243"/>
      <c r="D16" s="243"/>
      <c r="E16" s="243"/>
      <c r="F16" s="243"/>
      <c r="G16" s="243"/>
      <c r="H16" s="243"/>
      <c r="I16" s="271" t="s">
        <v>11</v>
      </c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2"/>
      <c r="BJ16" s="246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8"/>
      <c r="CD16" s="240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2"/>
    </row>
    <row r="17" spans="1:103" s="10" customFormat="1" ht="21.75" customHeight="1" x14ac:dyDescent="0.2">
      <c r="A17" s="243"/>
      <c r="B17" s="243"/>
      <c r="C17" s="243"/>
      <c r="D17" s="243"/>
      <c r="E17" s="243"/>
      <c r="F17" s="243"/>
      <c r="G17" s="243"/>
      <c r="H17" s="243"/>
      <c r="I17" s="251" t="s">
        <v>12</v>
      </c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2"/>
      <c r="BJ17" s="246">
        <f>(Лист1!D59+Лист1!D23+Лист1!D40)/1000</f>
        <v>3.6648000000000001</v>
      </c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8"/>
      <c r="CD17" s="240">
        <f>BJ17*1.04</f>
        <v>3.8113920000000001</v>
      </c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2"/>
      <c r="CY17" s="52"/>
    </row>
    <row r="18" spans="1:103" s="10" customFormat="1" ht="21.75" customHeight="1" x14ac:dyDescent="0.2">
      <c r="A18" s="243"/>
      <c r="B18" s="243"/>
      <c r="C18" s="243"/>
      <c r="D18" s="243"/>
      <c r="E18" s="243"/>
      <c r="F18" s="243"/>
      <c r="G18" s="243"/>
      <c r="H18" s="243"/>
      <c r="I18" s="251" t="s">
        <v>13</v>
      </c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2"/>
      <c r="BJ18" s="246">
        <f>18.448</f>
        <v>18.448</v>
      </c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8"/>
      <c r="CD18" s="240">
        <f>BJ18*1.04</f>
        <v>19.185919999999999</v>
      </c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2"/>
      <c r="CY18" s="53"/>
    </row>
    <row r="19" spans="1:103" s="10" customFormat="1" ht="21.75" customHeight="1" x14ac:dyDescent="0.2">
      <c r="A19" s="243"/>
      <c r="B19" s="243"/>
      <c r="C19" s="243"/>
      <c r="D19" s="243"/>
      <c r="E19" s="243"/>
      <c r="F19" s="243"/>
      <c r="G19" s="243"/>
      <c r="H19" s="243"/>
      <c r="I19" s="251" t="s">
        <v>14</v>
      </c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2"/>
      <c r="BJ19" s="246">
        <v>624.54580999999996</v>
      </c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8"/>
      <c r="CD19" s="240">
        <f>BJ19*1.04</f>
        <v>649.52764239999999</v>
      </c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2"/>
    </row>
    <row r="20" spans="1:103" s="10" customFormat="1" ht="21.75" customHeight="1" x14ac:dyDescent="0.2">
      <c r="A20" s="243"/>
      <c r="B20" s="243"/>
      <c r="C20" s="243"/>
      <c r="D20" s="243"/>
      <c r="E20" s="243"/>
      <c r="F20" s="243"/>
      <c r="G20" s="243"/>
      <c r="H20" s="243"/>
      <c r="I20" s="251" t="s">
        <v>15</v>
      </c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2"/>
      <c r="BJ20" s="246">
        <v>186.41825</v>
      </c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8"/>
      <c r="CD20" s="240">
        <f>BJ20*1.04</f>
        <v>193.87497999999999</v>
      </c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2"/>
    </row>
    <row r="21" spans="1:103" s="10" customFormat="1" ht="21.75" customHeight="1" x14ac:dyDescent="0.2">
      <c r="A21" s="243"/>
      <c r="B21" s="243"/>
      <c r="C21" s="243"/>
      <c r="D21" s="243"/>
      <c r="E21" s="243"/>
      <c r="F21" s="243"/>
      <c r="G21" s="243"/>
      <c r="H21" s="243"/>
      <c r="I21" s="251" t="s">
        <v>16</v>
      </c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2"/>
      <c r="BJ21" s="246">
        <f>Лист1!D66/1000</f>
        <v>459.28854000000001</v>
      </c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8"/>
      <c r="CD21" s="240">
        <f>BJ21*1.04</f>
        <v>477.66008160000001</v>
      </c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2"/>
    </row>
    <row r="22" spans="1:103" s="10" customFormat="1" ht="21.75" customHeight="1" x14ac:dyDescent="0.2">
      <c r="A22" s="243"/>
      <c r="B22" s="243"/>
      <c r="C22" s="243"/>
      <c r="D22" s="243"/>
      <c r="E22" s="243"/>
      <c r="F22" s="243"/>
      <c r="G22" s="243"/>
      <c r="H22" s="243"/>
      <c r="I22" s="251" t="s">
        <v>17</v>
      </c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2"/>
      <c r="BJ22" s="246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8"/>
      <c r="CD22" s="240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2"/>
    </row>
    <row r="23" spans="1:103" s="10" customFormat="1" ht="36.75" customHeight="1" x14ac:dyDescent="0.2">
      <c r="A23" s="243"/>
      <c r="B23" s="243"/>
      <c r="C23" s="243"/>
      <c r="D23" s="243"/>
      <c r="E23" s="243"/>
      <c r="F23" s="243"/>
      <c r="G23" s="243"/>
      <c r="H23" s="243"/>
      <c r="I23" s="244" t="s">
        <v>18</v>
      </c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5"/>
      <c r="BJ23" s="246">
        <f>(Лист1!D39+Лист1!D16+Лист1!D17+Лист1!D46+Лист1!D33+Лист1!D34+Лист1!D68)/1000</f>
        <v>297.56920000000002</v>
      </c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8"/>
      <c r="CD23" s="240">
        <f>BJ23*1.04</f>
        <v>309.47196800000006</v>
      </c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2"/>
      <c r="CY23" s="68"/>
    </row>
    <row r="24" spans="1:103" s="10" customFormat="1" ht="54" customHeight="1" x14ac:dyDescent="0.2">
      <c r="A24" s="243"/>
      <c r="B24" s="243"/>
      <c r="C24" s="243"/>
      <c r="D24" s="243"/>
      <c r="E24" s="243"/>
      <c r="F24" s="243"/>
      <c r="G24" s="243"/>
      <c r="H24" s="243"/>
      <c r="I24" s="244" t="s">
        <v>19</v>
      </c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5"/>
      <c r="BJ24" s="246">
        <f>(Лист1!D29+Лист1!D30+Лист1!D31+Лист1!D37)/1000</f>
        <v>5.6951899999999993</v>
      </c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8"/>
      <c r="CD24" s="240">
        <f>BJ24*1.04</f>
        <v>5.9229975999999995</v>
      </c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2"/>
    </row>
    <row r="25" spans="1:103" s="10" customFormat="1" ht="36.75" customHeight="1" x14ac:dyDescent="0.2">
      <c r="A25" s="243"/>
      <c r="B25" s="243"/>
      <c r="C25" s="243"/>
      <c r="D25" s="243"/>
      <c r="E25" s="243"/>
      <c r="F25" s="243"/>
      <c r="G25" s="243"/>
      <c r="H25" s="243"/>
      <c r="I25" s="244" t="s">
        <v>20</v>
      </c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5"/>
      <c r="BJ25" s="246">
        <f>SUM(BJ27:CC31)</f>
        <v>156.02415000000002</v>
      </c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8"/>
      <c r="CD25" s="240">
        <f>BJ25*1.04</f>
        <v>162.26511600000003</v>
      </c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2"/>
    </row>
    <row r="26" spans="1:103" s="10" customFormat="1" ht="21.75" customHeight="1" x14ac:dyDescent="0.2">
      <c r="A26" s="243"/>
      <c r="B26" s="243"/>
      <c r="C26" s="243"/>
      <c r="D26" s="243"/>
      <c r="E26" s="243"/>
      <c r="F26" s="243"/>
      <c r="G26" s="243"/>
      <c r="H26" s="243"/>
      <c r="I26" s="244" t="s">
        <v>11</v>
      </c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5"/>
      <c r="BJ26" s="246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8"/>
      <c r="CD26" s="240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2"/>
    </row>
    <row r="27" spans="1:103" s="10" customFormat="1" ht="21.75" customHeight="1" x14ac:dyDescent="0.2">
      <c r="A27" s="243"/>
      <c r="B27" s="243"/>
      <c r="C27" s="243"/>
      <c r="D27" s="243"/>
      <c r="E27" s="243"/>
      <c r="F27" s="243"/>
      <c r="G27" s="243"/>
      <c r="H27" s="243"/>
      <c r="I27" s="249" t="s">
        <v>21</v>
      </c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50"/>
      <c r="BJ27" s="246">
        <f>Лист1!D48/1000</f>
        <v>1.1605799999999999</v>
      </c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8"/>
      <c r="CD27" s="240">
        <f>BJ27*1.04</f>
        <v>1.2070031999999999</v>
      </c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2"/>
      <c r="CY27" s="75"/>
    </row>
    <row r="28" spans="1:103" s="10" customFormat="1" ht="36" customHeight="1" x14ac:dyDescent="0.2">
      <c r="A28" s="243"/>
      <c r="B28" s="243"/>
      <c r="C28" s="243"/>
      <c r="D28" s="243"/>
      <c r="E28" s="243"/>
      <c r="F28" s="243"/>
      <c r="G28" s="243"/>
      <c r="H28" s="243"/>
      <c r="I28" s="249" t="s">
        <v>29</v>
      </c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50"/>
      <c r="BJ28" s="246">
        <f>Лист1!D32/1000</f>
        <v>0.87038000000000004</v>
      </c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8"/>
      <c r="CD28" s="240">
        <f>BJ28*1.04</f>
        <v>0.90519520000000009</v>
      </c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2"/>
      <c r="CY28" s="75"/>
    </row>
    <row r="29" spans="1:103" s="10" customFormat="1" ht="54" customHeight="1" x14ac:dyDescent="0.2">
      <c r="A29" s="243"/>
      <c r="B29" s="243"/>
      <c r="C29" s="243"/>
      <c r="D29" s="243"/>
      <c r="E29" s="243"/>
      <c r="F29" s="243"/>
      <c r="G29" s="243"/>
      <c r="H29" s="243"/>
      <c r="I29" s="249" t="s">
        <v>30</v>
      </c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50"/>
      <c r="BJ29" s="246">
        <f>(Лист1!D61+Лист1!D24+Лист1!D22)/1000</f>
        <v>65.365940000000009</v>
      </c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8"/>
      <c r="CD29" s="240">
        <f>BJ29*1.04</f>
        <v>67.980577600000018</v>
      </c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2"/>
      <c r="CY29" s="75"/>
    </row>
    <row r="30" spans="1:103" s="10" customFormat="1" ht="22.5" customHeight="1" x14ac:dyDescent="0.2">
      <c r="A30" s="243"/>
      <c r="B30" s="243"/>
      <c r="C30" s="243"/>
      <c r="D30" s="243"/>
      <c r="E30" s="243"/>
      <c r="F30" s="243"/>
      <c r="G30" s="243"/>
      <c r="H30" s="243"/>
      <c r="I30" s="249" t="s">
        <v>22</v>
      </c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50"/>
      <c r="BJ30" s="246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8"/>
      <c r="CD30" s="240">
        <f>BJ30*1.04</f>
        <v>0</v>
      </c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2"/>
    </row>
    <row r="31" spans="1:103" s="10" customFormat="1" ht="36.75" customHeight="1" x14ac:dyDescent="0.2">
      <c r="A31" s="243"/>
      <c r="B31" s="243"/>
      <c r="C31" s="243"/>
      <c r="D31" s="243"/>
      <c r="E31" s="243"/>
      <c r="F31" s="243"/>
      <c r="G31" s="243"/>
      <c r="H31" s="243"/>
      <c r="I31" s="249" t="s">
        <v>23</v>
      </c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50"/>
      <c r="BJ31" s="246">
        <f>(Лист1!D52+Лист1!D15+Лист1!D45+Лист1!D50+Лист1!D43+Лист1!D44+Лист1!D25+Лист1!D27+Лист1!D28+Лист1!D38+Лист1!D41+Лист1!D42+Лист1!D18+Лист1!D58+Лист1!D51)/1000</f>
        <v>88.627250000000018</v>
      </c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8"/>
      <c r="CD31" s="240">
        <f>BJ31*1.04</f>
        <v>92.17234000000002</v>
      </c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2"/>
    </row>
    <row r="32" spans="1:103" s="10" customFormat="1" ht="21.75" customHeight="1" x14ac:dyDescent="0.2">
      <c r="A32" s="243"/>
      <c r="B32" s="243"/>
      <c r="C32" s="243"/>
      <c r="D32" s="243"/>
      <c r="E32" s="243"/>
      <c r="F32" s="243"/>
      <c r="G32" s="243"/>
      <c r="H32" s="243"/>
      <c r="I32" s="251" t="s">
        <v>24</v>
      </c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2"/>
      <c r="BJ32" s="240">
        <f>SUM(BJ34:CC37)</f>
        <v>0</v>
      </c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2"/>
      <c r="CD32" s="240">
        <f>SUM(CD34:CX37)</f>
        <v>0</v>
      </c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2"/>
    </row>
    <row r="33" spans="1:102" s="10" customFormat="1" ht="21.75" customHeight="1" x14ac:dyDescent="0.2">
      <c r="A33" s="243"/>
      <c r="B33" s="243"/>
      <c r="C33" s="243"/>
      <c r="D33" s="243"/>
      <c r="E33" s="243"/>
      <c r="F33" s="243"/>
      <c r="G33" s="243"/>
      <c r="H33" s="243"/>
      <c r="I33" s="283" t="s">
        <v>11</v>
      </c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4"/>
      <c r="AO33" s="284"/>
      <c r="AP33" s="284"/>
      <c r="AQ33" s="284"/>
      <c r="AR33" s="284"/>
      <c r="AS33" s="284"/>
      <c r="AT33" s="284"/>
      <c r="AU33" s="284"/>
      <c r="AV33" s="284"/>
      <c r="AW33" s="284"/>
      <c r="AX33" s="284"/>
      <c r="AY33" s="284"/>
      <c r="AZ33" s="284"/>
      <c r="BA33" s="284"/>
      <c r="BB33" s="284"/>
      <c r="BC33" s="284"/>
      <c r="BD33" s="284"/>
      <c r="BE33" s="284"/>
      <c r="BF33" s="284"/>
      <c r="BG33" s="284"/>
      <c r="BH33" s="284"/>
      <c r="BI33" s="284"/>
      <c r="BJ33" s="278"/>
      <c r="BK33" s="278"/>
      <c r="BL33" s="278"/>
      <c r="BM33" s="278"/>
      <c r="BN33" s="278"/>
      <c r="BO33" s="278"/>
      <c r="BP33" s="278"/>
      <c r="BQ33" s="278"/>
      <c r="BR33" s="278"/>
      <c r="BS33" s="278"/>
      <c r="BT33" s="278"/>
      <c r="BU33" s="278"/>
      <c r="BV33" s="278"/>
      <c r="BW33" s="278"/>
      <c r="BX33" s="278"/>
      <c r="BY33" s="278"/>
      <c r="BZ33" s="278"/>
      <c r="CA33" s="278"/>
      <c r="CB33" s="278"/>
      <c r="CC33" s="278"/>
      <c r="CD33" s="278"/>
      <c r="CE33" s="278"/>
      <c r="CF33" s="278"/>
      <c r="CG33" s="278"/>
      <c r="CH33" s="278"/>
      <c r="CI33" s="278"/>
      <c r="CJ33" s="278"/>
      <c r="CK33" s="278"/>
      <c r="CL33" s="278"/>
      <c r="CM33" s="278"/>
      <c r="CN33" s="278"/>
      <c r="CO33" s="278"/>
      <c r="CP33" s="278"/>
      <c r="CQ33" s="278"/>
      <c r="CR33" s="278"/>
      <c r="CS33" s="278"/>
      <c r="CT33" s="278"/>
      <c r="CU33" s="278"/>
      <c r="CV33" s="278"/>
      <c r="CW33" s="278"/>
      <c r="CX33" s="278"/>
    </row>
    <row r="34" spans="1:102" s="10" customFormat="1" ht="21.75" customHeight="1" x14ac:dyDescent="0.2">
      <c r="A34" s="243"/>
      <c r="B34" s="243"/>
      <c r="C34" s="243"/>
      <c r="D34" s="243"/>
      <c r="E34" s="243"/>
      <c r="F34" s="243"/>
      <c r="G34" s="243"/>
      <c r="H34" s="243"/>
      <c r="I34" s="279" t="s">
        <v>25</v>
      </c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80"/>
      <c r="AW34" s="280"/>
      <c r="AX34" s="280"/>
      <c r="AY34" s="280"/>
      <c r="AZ34" s="280"/>
      <c r="BA34" s="280"/>
      <c r="BB34" s="280"/>
      <c r="BC34" s="280"/>
      <c r="BD34" s="280"/>
      <c r="BE34" s="280"/>
      <c r="BF34" s="280"/>
      <c r="BG34" s="280"/>
      <c r="BH34" s="280"/>
      <c r="BI34" s="280"/>
      <c r="BJ34" s="278">
        <v>0</v>
      </c>
      <c r="BK34" s="278"/>
      <c r="BL34" s="278"/>
      <c r="BM34" s="278"/>
      <c r="BN34" s="278"/>
      <c r="BO34" s="278"/>
      <c r="BP34" s="278"/>
      <c r="BQ34" s="278"/>
      <c r="BR34" s="278"/>
      <c r="BS34" s="278"/>
      <c r="BT34" s="278"/>
      <c r="BU34" s="278"/>
      <c r="BV34" s="278"/>
      <c r="BW34" s="278"/>
      <c r="BX34" s="278"/>
      <c r="BY34" s="278"/>
      <c r="BZ34" s="278"/>
      <c r="CA34" s="278"/>
      <c r="CB34" s="278"/>
      <c r="CC34" s="278"/>
      <c r="CD34" s="278">
        <f>BJ34*'[1]НВВ по дан.экспертов'!$H$38</f>
        <v>0</v>
      </c>
      <c r="CE34" s="278"/>
      <c r="CF34" s="278"/>
      <c r="CG34" s="278"/>
      <c r="CH34" s="278"/>
      <c r="CI34" s="278"/>
      <c r="CJ34" s="278"/>
      <c r="CK34" s="278"/>
      <c r="CL34" s="278"/>
      <c r="CM34" s="278"/>
      <c r="CN34" s="278"/>
      <c r="CO34" s="278"/>
      <c r="CP34" s="278"/>
      <c r="CQ34" s="278"/>
      <c r="CR34" s="278"/>
      <c r="CS34" s="278"/>
      <c r="CT34" s="278"/>
      <c r="CU34" s="278"/>
      <c r="CV34" s="278"/>
      <c r="CW34" s="278"/>
      <c r="CX34" s="278"/>
    </row>
    <row r="35" spans="1:102" s="10" customFormat="1" ht="21.75" customHeight="1" x14ac:dyDescent="0.2">
      <c r="A35" s="243"/>
      <c r="B35" s="243"/>
      <c r="C35" s="243"/>
      <c r="D35" s="243"/>
      <c r="E35" s="243"/>
      <c r="F35" s="243"/>
      <c r="G35" s="243"/>
      <c r="H35" s="243"/>
      <c r="I35" s="279" t="s">
        <v>26</v>
      </c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78">
        <v>0</v>
      </c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78"/>
      <c r="BW35" s="278"/>
      <c r="BX35" s="278"/>
      <c r="BY35" s="278"/>
      <c r="BZ35" s="278"/>
      <c r="CA35" s="278"/>
      <c r="CB35" s="278"/>
      <c r="CC35" s="278"/>
      <c r="CD35" s="278">
        <f>BJ35*'[1]НВВ по дан.экспертов'!$H$38</f>
        <v>0</v>
      </c>
      <c r="CE35" s="278"/>
      <c r="CF35" s="278"/>
      <c r="CG35" s="278"/>
      <c r="CH35" s="278"/>
      <c r="CI35" s="278"/>
      <c r="CJ35" s="278"/>
      <c r="CK35" s="278"/>
      <c r="CL35" s="278"/>
      <c r="CM35" s="278"/>
      <c r="CN35" s="278"/>
      <c r="CO35" s="278"/>
      <c r="CP35" s="278"/>
      <c r="CQ35" s="278"/>
      <c r="CR35" s="278"/>
      <c r="CS35" s="278"/>
      <c r="CT35" s="278"/>
      <c r="CU35" s="278"/>
      <c r="CV35" s="278"/>
      <c r="CW35" s="278"/>
      <c r="CX35" s="278"/>
    </row>
    <row r="36" spans="1:102" s="10" customFormat="1" ht="21.75" customHeight="1" x14ac:dyDescent="0.2">
      <c r="A36" s="243"/>
      <c r="B36" s="243"/>
      <c r="C36" s="243"/>
      <c r="D36" s="243"/>
      <c r="E36" s="243"/>
      <c r="F36" s="243"/>
      <c r="G36" s="243"/>
      <c r="H36" s="243"/>
      <c r="I36" s="279" t="s">
        <v>27</v>
      </c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80"/>
      <c r="AW36" s="280"/>
      <c r="AX36" s="280"/>
      <c r="AY36" s="280"/>
      <c r="AZ36" s="280"/>
      <c r="BA36" s="280"/>
      <c r="BB36" s="280"/>
      <c r="BC36" s="280"/>
      <c r="BD36" s="280"/>
      <c r="BE36" s="280"/>
      <c r="BF36" s="280"/>
      <c r="BG36" s="280"/>
      <c r="BH36" s="280"/>
      <c r="BI36" s="280"/>
      <c r="BJ36" s="278">
        <v>0</v>
      </c>
      <c r="BK36" s="278"/>
      <c r="BL36" s="278"/>
      <c r="BM36" s="278"/>
      <c r="BN36" s="278"/>
      <c r="BO36" s="278"/>
      <c r="BP36" s="278"/>
      <c r="BQ36" s="278"/>
      <c r="BR36" s="278"/>
      <c r="BS36" s="278"/>
      <c r="BT36" s="278"/>
      <c r="BU36" s="278"/>
      <c r="BV36" s="278"/>
      <c r="BW36" s="278"/>
      <c r="BX36" s="278"/>
      <c r="BY36" s="278"/>
      <c r="BZ36" s="278"/>
      <c r="CA36" s="278"/>
      <c r="CB36" s="278"/>
      <c r="CC36" s="278"/>
      <c r="CD36" s="278">
        <f>BJ36*'[1]НВВ по дан.экспертов'!$H$38</f>
        <v>0</v>
      </c>
      <c r="CE36" s="278"/>
      <c r="CF36" s="278"/>
      <c r="CG36" s="278"/>
      <c r="CH36" s="278"/>
      <c r="CI36" s="278"/>
      <c r="CJ36" s="278"/>
      <c r="CK36" s="278"/>
      <c r="CL36" s="278"/>
      <c r="CM36" s="278"/>
      <c r="CN36" s="278"/>
      <c r="CO36" s="278"/>
      <c r="CP36" s="278"/>
      <c r="CQ36" s="278"/>
      <c r="CR36" s="278"/>
      <c r="CS36" s="278"/>
      <c r="CT36" s="278"/>
      <c r="CU36" s="278"/>
      <c r="CV36" s="278"/>
      <c r="CW36" s="278"/>
      <c r="CX36" s="278"/>
    </row>
    <row r="37" spans="1:102" s="10" customFormat="1" ht="37.5" customHeight="1" x14ac:dyDescent="0.2">
      <c r="A37" s="255"/>
      <c r="B37" s="255"/>
      <c r="C37" s="255"/>
      <c r="D37" s="255"/>
      <c r="E37" s="255"/>
      <c r="F37" s="255"/>
      <c r="G37" s="255"/>
      <c r="H37" s="255"/>
      <c r="I37" s="281" t="s">
        <v>34</v>
      </c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282"/>
      <c r="BD37" s="282"/>
      <c r="BE37" s="282"/>
      <c r="BF37" s="282"/>
      <c r="BG37" s="282"/>
      <c r="BH37" s="282"/>
      <c r="BI37" s="282"/>
      <c r="BJ37" s="253">
        <v>0</v>
      </c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78">
        <f>BJ37*'[1]НВВ по дан.экспертов'!$H$38</f>
        <v>0</v>
      </c>
      <c r="CE37" s="278"/>
      <c r="CF37" s="278"/>
      <c r="CG37" s="278"/>
      <c r="CH37" s="278"/>
      <c r="CI37" s="278"/>
      <c r="CJ37" s="278"/>
      <c r="CK37" s="278"/>
      <c r="CL37" s="278"/>
      <c r="CM37" s="278"/>
      <c r="CN37" s="278"/>
      <c r="CO37" s="278"/>
      <c r="CP37" s="278"/>
      <c r="CQ37" s="278"/>
      <c r="CR37" s="278"/>
      <c r="CS37" s="278"/>
      <c r="CT37" s="278"/>
      <c r="CU37" s="278"/>
      <c r="CV37" s="278"/>
      <c r="CW37" s="278"/>
      <c r="CX37" s="278"/>
    </row>
    <row r="38" spans="1:102" s="10" customFormat="1" ht="101.25" customHeight="1" x14ac:dyDescent="0.2">
      <c r="A38" s="262" t="s">
        <v>3</v>
      </c>
      <c r="B38" s="262"/>
      <c r="C38" s="262"/>
      <c r="D38" s="262"/>
      <c r="E38" s="262"/>
      <c r="F38" s="262"/>
      <c r="G38" s="262"/>
      <c r="H38" s="262"/>
      <c r="I38" s="260" t="s">
        <v>33</v>
      </c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258">
        <v>15917.575999999999</v>
      </c>
      <c r="BK38" s="259"/>
      <c r="BL38" s="259"/>
      <c r="BM38" s="259"/>
      <c r="BN38" s="259"/>
      <c r="BO38" s="259"/>
      <c r="BP38" s="259"/>
      <c r="BQ38" s="259"/>
      <c r="BR38" s="259"/>
      <c r="BS38" s="259"/>
      <c r="BT38" s="259"/>
      <c r="BU38" s="259"/>
      <c r="BV38" s="259"/>
      <c r="BW38" s="259"/>
      <c r="BX38" s="259"/>
      <c r="BY38" s="259"/>
      <c r="BZ38" s="259"/>
      <c r="CA38" s="259"/>
      <c r="CB38" s="259"/>
      <c r="CC38" s="259"/>
      <c r="CD38" s="258">
        <v>16000</v>
      </c>
      <c r="CE38" s="259"/>
      <c r="CF38" s="259"/>
      <c r="CG38" s="259"/>
      <c r="CH38" s="259"/>
      <c r="CI38" s="259"/>
      <c r="CJ38" s="259"/>
      <c r="CK38" s="259"/>
      <c r="CL38" s="259"/>
      <c r="CM38" s="259"/>
      <c r="CN38" s="259"/>
      <c r="CO38" s="259"/>
      <c r="CP38" s="259"/>
      <c r="CQ38" s="259"/>
      <c r="CR38" s="259"/>
      <c r="CS38" s="259"/>
      <c r="CT38" s="259"/>
      <c r="CU38" s="259"/>
      <c r="CV38" s="259"/>
      <c r="CW38" s="259"/>
      <c r="CX38" s="259"/>
    </row>
    <row r="39" spans="1:102" s="10" customFormat="1" ht="24" customHeight="1" x14ac:dyDescent="0.2">
      <c r="A39" s="262" t="s">
        <v>4</v>
      </c>
      <c r="B39" s="262"/>
      <c r="C39" s="262"/>
      <c r="D39" s="262"/>
      <c r="E39" s="262"/>
      <c r="F39" s="262"/>
      <c r="G39" s="262"/>
      <c r="H39" s="262"/>
      <c r="I39" s="260" t="s">
        <v>28</v>
      </c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  <c r="AS39" s="261"/>
      <c r="AT39" s="261"/>
      <c r="AU39" s="261"/>
      <c r="AV39" s="261"/>
      <c r="AW39" s="261"/>
      <c r="AX39" s="261"/>
      <c r="AY39" s="261"/>
      <c r="AZ39" s="261"/>
      <c r="BA39" s="261"/>
      <c r="BB39" s="261"/>
      <c r="BC39" s="261"/>
      <c r="BD39" s="261"/>
      <c r="BE39" s="261"/>
      <c r="BF39" s="261"/>
      <c r="BG39" s="261"/>
      <c r="BH39" s="261"/>
      <c r="BI39" s="261"/>
      <c r="BJ39" s="258">
        <v>15980</v>
      </c>
      <c r="BK39" s="259"/>
      <c r="BL39" s="259"/>
      <c r="BM39" s="259"/>
      <c r="BN39" s="259"/>
      <c r="BO39" s="259"/>
      <c r="BP39" s="259"/>
      <c r="BQ39" s="259"/>
      <c r="BR39" s="259"/>
      <c r="BS39" s="259"/>
      <c r="BT39" s="259"/>
      <c r="BU39" s="259"/>
      <c r="BV39" s="259"/>
      <c r="BW39" s="259"/>
      <c r="BX39" s="259"/>
      <c r="BY39" s="259"/>
      <c r="BZ39" s="259"/>
      <c r="CA39" s="259"/>
      <c r="CB39" s="259"/>
      <c r="CC39" s="259"/>
      <c r="CD39" s="258">
        <v>5802.7</v>
      </c>
      <c r="CE39" s="259"/>
      <c r="CF39" s="259"/>
      <c r="CG39" s="259"/>
      <c r="CH39" s="259"/>
      <c r="CI39" s="259"/>
      <c r="CJ39" s="259"/>
      <c r="CK39" s="259"/>
      <c r="CL39" s="259"/>
      <c r="CM39" s="259"/>
      <c r="CN39" s="259"/>
      <c r="CO39" s="259"/>
      <c r="CP39" s="259"/>
      <c r="CQ39" s="259"/>
      <c r="CR39" s="259"/>
      <c r="CS39" s="259"/>
      <c r="CT39" s="259"/>
      <c r="CU39" s="259"/>
      <c r="CV39" s="259"/>
      <c r="CW39" s="259"/>
      <c r="CX39" s="259"/>
    </row>
    <row r="40" spans="1:102" s="10" customFormat="1" ht="39.75" customHeight="1" x14ac:dyDescent="0.2">
      <c r="A40" s="255"/>
      <c r="B40" s="255"/>
      <c r="C40" s="255"/>
      <c r="D40" s="255"/>
      <c r="E40" s="255"/>
      <c r="F40" s="255"/>
      <c r="G40" s="255"/>
      <c r="H40" s="255"/>
      <c r="I40" s="256" t="s">
        <v>35</v>
      </c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3">
        <f>BJ15+BJ38+BJ39</f>
        <v>33189.941399999996</v>
      </c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3">
        <f>CD15+CD38+CD39</f>
        <v>23146.760016</v>
      </c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</row>
  </sheetData>
  <mergeCells count="110">
    <mergeCell ref="A37:H37"/>
    <mergeCell ref="I37:BI37"/>
    <mergeCell ref="BJ37:CC37"/>
    <mergeCell ref="CD37:CX37"/>
    <mergeCell ref="I33:BI33"/>
    <mergeCell ref="BJ33:CC33"/>
    <mergeCell ref="BJ35:CC35"/>
    <mergeCell ref="CD35:CX35"/>
    <mergeCell ref="A36:H36"/>
    <mergeCell ref="I36:BI36"/>
    <mergeCell ref="BJ36:CC36"/>
    <mergeCell ref="CD36:CX36"/>
    <mergeCell ref="A35:H35"/>
    <mergeCell ref="I35:BI35"/>
    <mergeCell ref="A32:H32"/>
    <mergeCell ref="I32:BI32"/>
    <mergeCell ref="BJ32:CC32"/>
    <mergeCell ref="CD32:CX32"/>
    <mergeCell ref="CD33:CX33"/>
    <mergeCell ref="A34:H34"/>
    <mergeCell ref="BJ28:CC28"/>
    <mergeCell ref="CD28:CX28"/>
    <mergeCell ref="I34:BI34"/>
    <mergeCell ref="BJ34:CC34"/>
    <mergeCell ref="CD34:CX34"/>
    <mergeCell ref="A33:H33"/>
    <mergeCell ref="A29:H29"/>
    <mergeCell ref="I29:BI29"/>
    <mergeCell ref="BJ29:CC29"/>
    <mergeCell ref="CD29:CX29"/>
    <mergeCell ref="A30:H30"/>
    <mergeCell ref="I30:BI30"/>
    <mergeCell ref="I31:BI31"/>
    <mergeCell ref="BJ31:CC31"/>
    <mergeCell ref="CD31:CX31"/>
    <mergeCell ref="A31:H31"/>
    <mergeCell ref="BO2:CX2"/>
    <mergeCell ref="A14:BI14"/>
    <mergeCell ref="A10:CX10"/>
    <mergeCell ref="A9:CX9"/>
    <mergeCell ref="CD15:CX15"/>
    <mergeCell ref="A16:H16"/>
    <mergeCell ref="I16:BI16"/>
    <mergeCell ref="BJ16:CC16"/>
    <mergeCell ref="I17:BI17"/>
    <mergeCell ref="BJ17:CC17"/>
    <mergeCell ref="A15:H15"/>
    <mergeCell ref="I15:BI15"/>
    <mergeCell ref="BJ15:CC15"/>
    <mergeCell ref="A17:H17"/>
    <mergeCell ref="BJ14:CC14"/>
    <mergeCell ref="CD14:CX14"/>
    <mergeCell ref="A19:H19"/>
    <mergeCell ref="I19:BI19"/>
    <mergeCell ref="BJ19:CC19"/>
    <mergeCell ref="A20:H20"/>
    <mergeCell ref="I20:BI20"/>
    <mergeCell ref="BJ20:CC20"/>
    <mergeCell ref="A21:H21"/>
    <mergeCell ref="A18:H18"/>
    <mergeCell ref="I18:BI18"/>
    <mergeCell ref="BJ18:CC18"/>
    <mergeCell ref="CD40:CX40"/>
    <mergeCell ref="A40:H40"/>
    <mergeCell ref="I40:BI40"/>
    <mergeCell ref="BJ40:CC40"/>
    <mergeCell ref="CD38:CX38"/>
    <mergeCell ref="I39:BI39"/>
    <mergeCell ref="BJ39:CC39"/>
    <mergeCell ref="CD39:CX39"/>
    <mergeCell ref="A38:H38"/>
    <mergeCell ref="I38:BI38"/>
    <mergeCell ref="A39:H39"/>
    <mergeCell ref="BJ38:CC38"/>
    <mergeCell ref="CD19:CX19"/>
    <mergeCell ref="CD20:CX20"/>
    <mergeCell ref="I21:BI21"/>
    <mergeCell ref="BJ21:CC21"/>
    <mergeCell ref="CD21:CX21"/>
    <mergeCell ref="CD16:CX16"/>
    <mergeCell ref="CD17:CX17"/>
    <mergeCell ref="CD18:CX18"/>
    <mergeCell ref="BJ22:CC22"/>
    <mergeCell ref="CD22:CX22"/>
    <mergeCell ref="A23:H23"/>
    <mergeCell ref="I23:BI23"/>
    <mergeCell ref="BJ23:CC23"/>
    <mergeCell ref="A24:H24"/>
    <mergeCell ref="I24:BI24"/>
    <mergeCell ref="BJ24:CC24"/>
    <mergeCell ref="A22:H22"/>
    <mergeCell ref="I22:BI22"/>
    <mergeCell ref="CD23:CX23"/>
    <mergeCell ref="CD24:CX24"/>
    <mergeCell ref="CD25:CX25"/>
    <mergeCell ref="A26:H26"/>
    <mergeCell ref="I26:BI26"/>
    <mergeCell ref="BJ26:CC26"/>
    <mergeCell ref="CD26:CX26"/>
    <mergeCell ref="A25:H25"/>
    <mergeCell ref="I25:BI25"/>
    <mergeCell ref="BJ25:CC25"/>
    <mergeCell ref="BJ30:CC30"/>
    <mergeCell ref="CD30:CX30"/>
    <mergeCell ref="A27:H27"/>
    <mergeCell ref="I27:BI27"/>
    <mergeCell ref="BJ27:CC27"/>
    <mergeCell ref="CD27:CX27"/>
    <mergeCell ref="A28:H28"/>
    <mergeCell ref="I28:BI28"/>
  </mergeCells>
  <pageMargins left="0.78740157480314965" right="0.7086614173228347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A21" zoomScale="80" zoomScaleNormal="80" workbookViewId="0">
      <selection activeCell="A51" sqref="A51:XFD51"/>
    </sheetView>
  </sheetViews>
  <sheetFormatPr defaultRowHeight="12.75" x14ac:dyDescent="0.2"/>
  <cols>
    <col min="1" max="1" width="50.7109375" customWidth="1"/>
    <col min="4" max="4" width="13" customWidth="1"/>
    <col min="5" max="5" width="12.5703125" customWidth="1"/>
    <col min="6" max="6" width="12.140625" customWidth="1"/>
    <col min="7" max="7" width="12.7109375" customWidth="1"/>
    <col min="8" max="8" width="15" customWidth="1"/>
    <col min="9" max="9" width="12.5703125" customWidth="1"/>
    <col min="10" max="10" width="12" customWidth="1"/>
    <col min="12" max="12" width="14" customWidth="1"/>
    <col min="13" max="13" width="13.140625" customWidth="1"/>
  </cols>
  <sheetData>
    <row r="1" spans="1:15" x14ac:dyDescent="0.2">
      <c r="A1" s="11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.75" x14ac:dyDescent="0.25">
      <c r="A2" s="13" t="s">
        <v>38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27" customHeight="1" x14ac:dyDescent="0.2">
      <c r="A4" s="14" t="s">
        <v>39</v>
      </c>
      <c r="B4" s="14" t="s">
        <v>40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2.5" customHeight="1" x14ac:dyDescent="0.2">
      <c r="A6" s="14" t="s">
        <v>41</v>
      </c>
      <c r="B6" s="14" t="s">
        <v>42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15" t="s">
        <v>43</v>
      </c>
      <c r="B8" s="288" t="s">
        <v>44</v>
      </c>
      <c r="C8" s="288" t="s">
        <v>45</v>
      </c>
      <c r="D8" s="288" t="s">
        <v>46</v>
      </c>
      <c r="E8" s="285" t="s">
        <v>47</v>
      </c>
      <c r="F8" s="285" t="s">
        <v>48</v>
      </c>
      <c r="G8" s="285" t="s">
        <v>49</v>
      </c>
      <c r="H8" s="285" t="s">
        <v>50</v>
      </c>
      <c r="I8" s="285" t="s">
        <v>51</v>
      </c>
      <c r="J8" s="285" t="s">
        <v>52</v>
      </c>
      <c r="K8" s="285" t="s">
        <v>53</v>
      </c>
      <c r="L8" s="288" t="s">
        <v>54</v>
      </c>
      <c r="M8" s="285" t="s">
        <v>55</v>
      </c>
      <c r="N8" s="288" t="s">
        <v>56</v>
      </c>
      <c r="O8" s="288" t="s">
        <v>57</v>
      </c>
    </row>
    <row r="9" spans="1:15" x14ac:dyDescent="0.2">
      <c r="A9" s="15" t="s">
        <v>58</v>
      </c>
      <c r="B9" s="289"/>
      <c r="C9" s="289"/>
      <c r="D9" s="289"/>
      <c r="E9" s="286"/>
      <c r="F9" s="286"/>
      <c r="G9" s="286"/>
      <c r="H9" s="286"/>
      <c r="I9" s="286"/>
      <c r="J9" s="286"/>
      <c r="K9" s="286"/>
      <c r="L9" s="289"/>
      <c r="M9" s="286"/>
      <c r="N9" s="289"/>
      <c r="O9" s="289"/>
    </row>
    <row r="10" spans="1:15" x14ac:dyDescent="0.2">
      <c r="A10" s="15" t="s">
        <v>59</v>
      </c>
      <c r="B10" s="290"/>
      <c r="C10" s="290"/>
      <c r="D10" s="290"/>
      <c r="E10" s="287"/>
      <c r="F10" s="287"/>
      <c r="G10" s="287"/>
      <c r="H10" s="287"/>
      <c r="I10" s="287"/>
      <c r="J10" s="287"/>
      <c r="K10" s="287"/>
      <c r="L10" s="290"/>
      <c r="M10" s="287"/>
      <c r="N10" s="290"/>
      <c r="O10" s="290"/>
    </row>
    <row r="11" spans="1:15" x14ac:dyDescent="0.2">
      <c r="A11" s="16" t="s">
        <v>60</v>
      </c>
      <c r="B11" s="17"/>
      <c r="C11" s="17"/>
      <c r="D11" s="18">
        <v>1292365.6399999999</v>
      </c>
      <c r="E11" s="18">
        <v>248516.01</v>
      </c>
      <c r="F11" s="18">
        <v>111181.48</v>
      </c>
      <c r="G11" s="18">
        <v>676129.85</v>
      </c>
      <c r="H11" s="18">
        <v>53000</v>
      </c>
      <c r="I11" s="18">
        <v>47264.46</v>
      </c>
      <c r="J11" s="18">
        <v>155473.84</v>
      </c>
      <c r="K11" s="19">
        <v>800</v>
      </c>
      <c r="L11" s="18">
        <v>1292365.6399999999</v>
      </c>
      <c r="M11" s="18">
        <v>1292365.6399999999</v>
      </c>
      <c r="N11" s="17"/>
      <c r="O11" s="17"/>
    </row>
    <row r="12" spans="1:15" x14ac:dyDescent="0.2">
      <c r="A12" s="20" t="s">
        <v>61</v>
      </c>
      <c r="B12" s="21"/>
      <c r="C12" s="21"/>
      <c r="D12" s="22">
        <v>1292365.6399999999</v>
      </c>
      <c r="E12" s="22">
        <v>248516.01</v>
      </c>
      <c r="F12" s="22">
        <v>111181.48</v>
      </c>
      <c r="G12" s="22">
        <v>676129.85</v>
      </c>
      <c r="H12" s="22">
        <v>53000</v>
      </c>
      <c r="I12" s="22">
        <v>47264.46</v>
      </c>
      <c r="J12" s="22">
        <v>155473.84</v>
      </c>
      <c r="K12" s="23">
        <v>800</v>
      </c>
      <c r="L12" s="22">
        <v>1292365.6399999999</v>
      </c>
      <c r="M12" s="22">
        <v>1292365.6399999999</v>
      </c>
      <c r="N12" s="21"/>
      <c r="O12" s="21"/>
    </row>
    <row r="13" spans="1:15" x14ac:dyDescent="0.2">
      <c r="A13" s="24" t="s">
        <v>62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  <c r="L13" s="27">
        <v>1292365.6399999999</v>
      </c>
      <c r="M13" s="27">
        <v>1292365.6399999999</v>
      </c>
      <c r="N13" s="25"/>
      <c r="O13" s="25"/>
    </row>
    <row r="14" spans="1:15" x14ac:dyDescent="0.2">
      <c r="A14" s="33" t="s">
        <v>63</v>
      </c>
      <c r="B14" s="34"/>
      <c r="C14" s="34"/>
      <c r="D14" s="38">
        <v>133.6</v>
      </c>
      <c r="E14" s="26"/>
      <c r="F14" s="28">
        <v>133.6</v>
      </c>
      <c r="G14" s="26"/>
      <c r="H14" s="26"/>
      <c r="I14" s="26"/>
      <c r="J14" s="26"/>
      <c r="K14" s="26"/>
      <c r="L14" s="25"/>
      <c r="M14" s="26"/>
      <c r="N14" s="25"/>
      <c r="O14" s="25"/>
    </row>
    <row r="15" spans="1:15" s="84" customFormat="1" x14ac:dyDescent="0.2">
      <c r="A15" s="81" t="s">
        <v>64</v>
      </c>
      <c r="B15" s="82"/>
      <c r="C15" s="82"/>
      <c r="D15" s="42">
        <v>19679.13</v>
      </c>
      <c r="E15" s="83"/>
      <c r="F15" s="42">
        <v>17381.77</v>
      </c>
      <c r="G15" s="42">
        <v>2297.36</v>
      </c>
      <c r="H15" s="83"/>
      <c r="I15" s="83"/>
      <c r="J15" s="83"/>
      <c r="K15" s="83"/>
      <c r="L15" s="82"/>
      <c r="M15" s="83"/>
      <c r="N15" s="82"/>
      <c r="O15" s="82"/>
    </row>
    <row r="16" spans="1:15" s="73" customFormat="1" x14ac:dyDescent="0.2">
      <c r="A16" s="69" t="s">
        <v>65</v>
      </c>
      <c r="B16" s="70"/>
      <c r="C16" s="70"/>
      <c r="D16" s="74">
        <v>109.57</v>
      </c>
      <c r="E16" s="72"/>
      <c r="F16" s="72"/>
      <c r="G16" s="74">
        <v>109.57</v>
      </c>
      <c r="H16" s="72"/>
      <c r="I16" s="72"/>
      <c r="J16" s="72"/>
      <c r="K16" s="72"/>
      <c r="L16" s="70"/>
      <c r="M16" s="72"/>
      <c r="N16" s="70"/>
      <c r="O16" s="70"/>
    </row>
    <row r="17" spans="1:15" s="73" customFormat="1" x14ac:dyDescent="0.2">
      <c r="A17" s="69" t="s">
        <v>66</v>
      </c>
      <c r="B17" s="70"/>
      <c r="C17" s="70"/>
      <c r="D17" s="74">
        <v>619.19000000000005</v>
      </c>
      <c r="E17" s="72"/>
      <c r="F17" s="74">
        <v>619.19000000000005</v>
      </c>
      <c r="G17" s="72"/>
      <c r="H17" s="72"/>
      <c r="I17" s="72"/>
      <c r="J17" s="72"/>
      <c r="K17" s="72"/>
      <c r="L17" s="70"/>
      <c r="M17" s="72"/>
      <c r="N17" s="70"/>
      <c r="O17" s="70"/>
    </row>
    <row r="18" spans="1:15" s="84" customFormat="1" x14ac:dyDescent="0.2">
      <c r="A18" s="81" t="s">
        <v>67</v>
      </c>
      <c r="B18" s="82"/>
      <c r="C18" s="82"/>
      <c r="D18" s="41">
        <v>263.41000000000003</v>
      </c>
      <c r="E18" s="83"/>
      <c r="F18" s="83"/>
      <c r="G18" s="41">
        <v>263.41000000000003</v>
      </c>
      <c r="H18" s="83"/>
      <c r="I18" s="83"/>
      <c r="J18" s="83"/>
      <c r="K18" s="83"/>
      <c r="L18" s="82"/>
      <c r="M18" s="83"/>
      <c r="N18" s="82"/>
      <c r="O18" s="82"/>
    </row>
    <row r="19" spans="1:15" x14ac:dyDescent="0.2">
      <c r="A19" s="33" t="s">
        <v>68</v>
      </c>
      <c r="B19" s="34"/>
      <c r="C19" s="34"/>
      <c r="D19" s="38">
        <v>4.6100000000000003</v>
      </c>
      <c r="E19" s="26"/>
      <c r="F19" s="28">
        <v>4.6100000000000003</v>
      </c>
      <c r="G19" s="26"/>
      <c r="H19" s="26"/>
      <c r="I19" s="26"/>
      <c r="J19" s="26"/>
      <c r="K19" s="26"/>
      <c r="L19" s="25"/>
      <c r="M19" s="26"/>
      <c r="N19" s="25"/>
      <c r="O19" s="25"/>
    </row>
    <row r="20" spans="1:15" s="37" customFormat="1" x14ac:dyDescent="0.2">
      <c r="A20" s="33" t="s">
        <v>69</v>
      </c>
      <c r="B20" s="34"/>
      <c r="C20" s="34"/>
      <c r="D20" s="35">
        <v>5635.15</v>
      </c>
      <c r="E20" s="36"/>
      <c r="F20" s="35">
        <v>4407.32</v>
      </c>
      <c r="G20" s="35">
        <v>1227.83</v>
      </c>
      <c r="H20" s="36"/>
      <c r="I20" s="36"/>
      <c r="J20" s="36"/>
      <c r="K20" s="36"/>
      <c r="L20" s="34"/>
      <c r="M20" s="36"/>
      <c r="N20" s="34"/>
      <c r="O20" s="34"/>
    </row>
    <row r="21" spans="1:15" s="37" customFormat="1" x14ac:dyDescent="0.2">
      <c r="A21" s="33" t="s">
        <v>70</v>
      </c>
      <c r="B21" s="34"/>
      <c r="C21" s="34"/>
      <c r="D21" s="38">
        <v>158.19</v>
      </c>
      <c r="E21" s="36"/>
      <c r="F21" s="38">
        <v>97.54</v>
      </c>
      <c r="G21" s="38">
        <v>60.65</v>
      </c>
      <c r="H21" s="36"/>
      <c r="I21" s="36"/>
      <c r="J21" s="36"/>
      <c r="K21" s="36"/>
      <c r="L21" s="34"/>
      <c r="M21" s="36"/>
      <c r="N21" s="34"/>
      <c r="O21" s="34"/>
    </row>
    <row r="22" spans="1:15" s="80" customFormat="1" x14ac:dyDescent="0.2">
      <c r="A22" s="40" t="s">
        <v>71</v>
      </c>
      <c r="B22" s="76"/>
      <c r="C22" s="76"/>
      <c r="D22" s="77">
        <v>6121.27</v>
      </c>
      <c r="E22" s="78"/>
      <c r="F22" s="78"/>
      <c r="G22" s="77">
        <v>6121.27</v>
      </c>
      <c r="H22" s="78"/>
      <c r="I22" s="78"/>
      <c r="J22" s="78"/>
      <c r="K22" s="78"/>
      <c r="L22" s="76"/>
      <c r="M22" s="78"/>
      <c r="N22" s="76"/>
      <c r="O22" s="76"/>
    </row>
    <row r="23" spans="1:15" s="51" customFormat="1" x14ac:dyDescent="0.2">
      <c r="A23" s="46" t="s">
        <v>72</v>
      </c>
      <c r="B23" s="47"/>
      <c r="C23" s="47"/>
      <c r="D23" s="48">
        <v>1651.15</v>
      </c>
      <c r="E23" s="49"/>
      <c r="F23" s="50">
        <v>325.57</v>
      </c>
      <c r="G23" s="48">
        <v>1325.58</v>
      </c>
      <c r="H23" s="49"/>
      <c r="I23" s="49"/>
      <c r="J23" s="49"/>
      <c r="K23" s="49"/>
      <c r="L23" s="47"/>
      <c r="M23" s="49"/>
      <c r="N23" s="47"/>
      <c r="O23" s="47"/>
    </row>
    <row r="24" spans="1:15" s="80" customFormat="1" x14ac:dyDescent="0.2">
      <c r="A24" s="40" t="s">
        <v>73</v>
      </c>
      <c r="B24" s="76"/>
      <c r="C24" s="76"/>
      <c r="D24" s="77">
        <v>58056.9</v>
      </c>
      <c r="E24" s="78"/>
      <c r="F24" s="78"/>
      <c r="G24" s="77">
        <v>58056.9</v>
      </c>
      <c r="H24" s="78"/>
      <c r="I24" s="78"/>
      <c r="J24" s="78"/>
      <c r="K24" s="78"/>
      <c r="L24" s="76"/>
      <c r="M24" s="78"/>
      <c r="N24" s="76"/>
      <c r="O24" s="76"/>
    </row>
    <row r="25" spans="1:15" s="84" customFormat="1" x14ac:dyDescent="0.2">
      <c r="A25" s="81" t="s">
        <v>74</v>
      </c>
      <c r="B25" s="82"/>
      <c r="C25" s="82"/>
      <c r="D25" s="42">
        <v>3847.39</v>
      </c>
      <c r="E25" s="83"/>
      <c r="F25" s="83"/>
      <c r="G25" s="42">
        <v>3847.39</v>
      </c>
      <c r="H25" s="83"/>
      <c r="I25" s="83"/>
      <c r="J25" s="83"/>
      <c r="K25" s="83"/>
      <c r="L25" s="82"/>
      <c r="M25" s="83"/>
      <c r="N25" s="82"/>
      <c r="O25" s="82"/>
    </row>
    <row r="26" spans="1:15" s="37" customFormat="1" x14ac:dyDescent="0.2">
      <c r="A26" s="33" t="s">
        <v>75</v>
      </c>
      <c r="B26" s="34"/>
      <c r="C26" s="34"/>
      <c r="D26" s="39">
        <v>-9691.8700000000008</v>
      </c>
      <c r="E26" s="36"/>
      <c r="F26" s="38">
        <v>705.49</v>
      </c>
      <c r="G26" s="39">
        <v>-10397.36</v>
      </c>
      <c r="H26" s="36"/>
      <c r="I26" s="36"/>
      <c r="J26" s="36"/>
      <c r="K26" s="36"/>
      <c r="L26" s="34"/>
      <c r="M26" s="36"/>
      <c r="N26" s="34"/>
      <c r="O26" s="34"/>
    </row>
    <row r="27" spans="1:15" s="84" customFormat="1" x14ac:dyDescent="0.2">
      <c r="A27" s="81" t="s">
        <v>76</v>
      </c>
      <c r="B27" s="82"/>
      <c r="C27" s="82"/>
      <c r="D27" s="41">
        <v>17.41</v>
      </c>
      <c r="E27" s="83"/>
      <c r="F27" s="41">
        <v>13.14</v>
      </c>
      <c r="G27" s="41">
        <v>4.2699999999999996</v>
      </c>
      <c r="H27" s="83"/>
      <c r="I27" s="83"/>
      <c r="J27" s="83"/>
      <c r="K27" s="83"/>
      <c r="L27" s="82"/>
      <c r="M27" s="83"/>
      <c r="N27" s="82"/>
      <c r="O27" s="82"/>
    </row>
    <row r="28" spans="1:15" s="84" customFormat="1" x14ac:dyDescent="0.2">
      <c r="A28" s="81" t="s">
        <v>77</v>
      </c>
      <c r="B28" s="82"/>
      <c r="C28" s="82"/>
      <c r="D28" s="41">
        <v>850.96</v>
      </c>
      <c r="E28" s="83"/>
      <c r="F28" s="83"/>
      <c r="G28" s="41">
        <v>850.96</v>
      </c>
      <c r="H28" s="83"/>
      <c r="I28" s="83"/>
      <c r="J28" s="83"/>
      <c r="K28" s="83"/>
      <c r="L28" s="82"/>
      <c r="M28" s="83"/>
      <c r="N28" s="82"/>
      <c r="O28" s="82"/>
    </row>
    <row r="29" spans="1:15" s="37" customFormat="1" x14ac:dyDescent="0.2">
      <c r="A29" s="33" t="s">
        <v>78</v>
      </c>
      <c r="B29" s="34"/>
      <c r="C29" s="34"/>
      <c r="D29" s="35">
        <v>2658.22</v>
      </c>
      <c r="E29" s="36"/>
      <c r="F29" s="36"/>
      <c r="G29" s="35">
        <v>2658.22</v>
      </c>
      <c r="H29" s="36"/>
      <c r="I29" s="36"/>
      <c r="J29" s="36"/>
      <c r="K29" s="36"/>
      <c r="L29" s="34"/>
      <c r="M29" s="36"/>
      <c r="N29" s="34"/>
      <c r="O29" s="34"/>
    </row>
    <row r="30" spans="1:15" s="37" customFormat="1" x14ac:dyDescent="0.2">
      <c r="A30" s="33" t="s">
        <v>79</v>
      </c>
      <c r="B30" s="34"/>
      <c r="C30" s="34"/>
      <c r="D30" s="35">
        <v>2419.62</v>
      </c>
      <c r="E30" s="36"/>
      <c r="F30" s="36"/>
      <c r="G30" s="35">
        <v>2419.62</v>
      </c>
      <c r="H30" s="36"/>
      <c r="I30" s="36"/>
      <c r="J30" s="36"/>
      <c r="K30" s="36"/>
      <c r="L30" s="34"/>
      <c r="M30" s="36"/>
      <c r="N30" s="34"/>
      <c r="O30" s="34"/>
    </row>
    <row r="31" spans="1:15" s="37" customFormat="1" x14ac:dyDescent="0.2">
      <c r="A31" s="33" t="s">
        <v>80</v>
      </c>
      <c r="B31" s="34"/>
      <c r="C31" s="34"/>
      <c r="D31" s="38">
        <v>613.74</v>
      </c>
      <c r="E31" s="36"/>
      <c r="F31" s="38">
        <v>381.1</v>
      </c>
      <c r="G31" s="38">
        <v>232.64</v>
      </c>
      <c r="H31" s="36"/>
      <c r="I31" s="36"/>
      <c r="J31" s="36"/>
      <c r="K31" s="36"/>
      <c r="L31" s="34"/>
      <c r="M31" s="36"/>
      <c r="N31" s="34"/>
      <c r="O31" s="34"/>
    </row>
    <row r="32" spans="1:15" s="80" customFormat="1" x14ac:dyDescent="0.2">
      <c r="A32" s="40" t="s">
        <v>81</v>
      </c>
      <c r="B32" s="76"/>
      <c r="C32" s="76"/>
      <c r="D32" s="79">
        <v>870.38</v>
      </c>
      <c r="E32" s="78"/>
      <c r="F32" s="79">
        <v>10.119999999999999</v>
      </c>
      <c r="G32" s="79">
        <v>860.26</v>
      </c>
      <c r="H32" s="78"/>
      <c r="I32" s="78"/>
      <c r="J32" s="78"/>
      <c r="K32" s="78"/>
      <c r="L32" s="76"/>
      <c r="M32" s="78"/>
      <c r="N32" s="76"/>
      <c r="O32" s="76"/>
    </row>
    <row r="33" spans="1:15" s="73" customFormat="1" ht="24" x14ac:dyDescent="0.2">
      <c r="A33" s="69" t="s">
        <v>82</v>
      </c>
      <c r="B33" s="70"/>
      <c r="C33" s="70"/>
      <c r="D33" s="71">
        <v>6979.51</v>
      </c>
      <c r="E33" s="72"/>
      <c r="F33" s="74">
        <v>24.17</v>
      </c>
      <c r="G33" s="71">
        <v>6955.34</v>
      </c>
      <c r="H33" s="72"/>
      <c r="I33" s="72"/>
      <c r="J33" s="72"/>
      <c r="K33" s="72"/>
      <c r="L33" s="70"/>
      <c r="M33" s="72"/>
      <c r="N33" s="70"/>
      <c r="O33" s="70"/>
    </row>
    <row r="34" spans="1:15" s="73" customFormat="1" x14ac:dyDescent="0.2">
      <c r="A34" s="69" t="s">
        <v>83</v>
      </c>
      <c r="B34" s="70"/>
      <c r="C34" s="70"/>
      <c r="D34" s="74">
        <v>673.99</v>
      </c>
      <c r="E34" s="72"/>
      <c r="F34" s="74">
        <v>21.58</v>
      </c>
      <c r="G34" s="74">
        <v>652.41</v>
      </c>
      <c r="H34" s="72"/>
      <c r="I34" s="72"/>
      <c r="J34" s="72"/>
      <c r="K34" s="72"/>
      <c r="L34" s="70"/>
      <c r="M34" s="72"/>
      <c r="N34" s="70"/>
      <c r="O34" s="70"/>
    </row>
    <row r="35" spans="1:15" s="58" customFormat="1" x14ac:dyDescent="0.2">
      <c r="A35" s="54" t="s">
        <v>84</v>
      </c>
      <c r="B35" s="55"/>
      <c r="C35" s="55"/>
      <c r="D35" s="56">
        <v>624545.81000000006</v>
      </c>
      <c r="E35" s="57"/>
      <c r="F35" s="56">
        <v>51209.96</v>
      </c>
      <c r="G35" s="56">
        <v>417862.01</v>
      </c>
      <c r="H35" s="57"/>
      <c r="I35" s="57"/>
      <c r="J35" s="56">
        <v>155473.84</v>
      </c>
      <c r="K35" s="57"/>
      <c r="L35" s="55"/>
      <c r="M35" s="57"/>
      <c r="N35" s="55"/>
      <c r="O35" s="55"/>
    </row>
    <row r="36" spans="1:15" s="37" customFormat="1" x14ac:dyDescent="0.2">
      <c r="A36" s="33" t="s">
        <v>85</v>
      </c>
      <c r="B36" s="34"/>
      <c r="C36" s="34"/>
      <c r="D36" s="38">
        <v>529.76</v>
      </c>
      <c r="E36" s="36"/>
      <c r="F36" s="38">
        <v>83.3</v>
      </c>
      <c r="G36" s="38">
        <v>446.46</v>
      </c>
      <c r="H36" s="36"/>
      <c r="I36" s="36"/>
      <c r="J36" s="36"/>
      <c r="K36" s="36"/>
      <c r="L36" s="34"/>
      <c r="M36" s="36"/>
      <c r="N36" s="34"/>
      <c r="O36" s="34"/>
    </row>
    <row r="37" spans="1:15" s="37" customFormat="1" ht="24" x14ac:dyDescent="0.2">
      <c r="A37" s="33" t="s">
        <v>86</v>
      </c>
      <c r="B37" s="34"/>
      <c r="C37" s="34"/>
      <c r="D37" s="38">
        <v>3.61</v>
      </c>
      <c r="E37" s="36"/>
      <c r="F37" s="36"/>
      <c r="G37" s="38">
        <v>3.61</v>
      </c>
      <c r="H37" s="36"/>
      <c r="I37" s="36"/>
      <c r="J37" s="36"/>
      <c r="K37" s="36"/>
      <c r="L37" s="34"/>
      <c r="M37" s="36"/>
      <c r="N37" s="34"/>
      <c r="O37" s="34"/>
    </row>
    <row r="38" spans="1:15" s="84" customFormat="1" x14ac:dyDescent="0.2">
      <c r="A38" s="81" t="s">
        <v>87</v>
      </c>
      <c r="B38" s="82"/>
      <c r="C38" s="82"/>
      <c r="D38" s="41">
        <v>934.51</v>
      </c>
      <c r="E38" s="83"/>
      <c r="F38" s="83"/>
      <c r="G38" s="41">
        <v>934.51</v>
      </c>
      <c r="H38" s="83"/>
      <c r="I38" s="83"/>
      <c r="J38" s="83"/>
      <c r="K38" s="83"/>
      <c r="L38" s="82"/>
      <c r="M38" s="83"/>
      <c r="N38" s="82"/>
      <c r="O38" s="82"/>
    </row>
    <row r="39" spans="1:15" s="73" customFormat="1" x14ac:dyDescent="0.2">
      <c r="A39" s="69" t="s">
        <v>88</v>
      </c>
      <c r="B39" s="70"/>
      <c r="C39" s="70"/>
      <c r="D39" s="71">
        <v>2265.16</v>
      </c>
      <c r="E39" s="72"/>
      <c r="F39" s="72"/>
      <c r="G39" s="71">
        <v>2265.16</v>
      </c>
      <c r="H39" s="72"/>
      <c r="I39" s="72"/>
      <c r="J39" s="72"/>
      <c r="K39" s="72"/>
      <c r="L39" s="70"/>
      <c r="M39" s="72"/>
      <c r="N39" s="70"/>
      <c r="O39" s="70"/>
    </row>
    <row r="40" spans="1:15" s="51" customFormat="1" x14ac:dyDescent="0.2">
      <c r="A40" s="46" t="s">
        <v>89</v>
      </c>
      <c r="B40" s="47"/>
      <c r="C40" s="47"/>
      <c r="D40" s="50">
        <v>45.65</v>
      </c>
      <c r="E40" s="49"/>
      <c r="F40" s="50">
        <v>45.65</v>
      </c>
      <c r="G40" s="49"/>
      <c r="H40" s="49"/>
      <c r="I40" s="49"/>
      <c r="J40" s="49"/>
      <c r="K40" s="49"/>
      <c r="L40" s="47"/>
      <c r="M40" s="49"/>
      <c r="N40" s="47"/>
      <c r="O40" s="47"/>
    </row>
    <row r="41" spans="1:15" s="84" customFormat="1" x14ac:dyDescent="0.2">
      <c r="A41" s="81" t="s">
        <v>90</v>
      </c>
      <c r="B41" s="82"/>
      <c r="C41" s="82"/>
      <c r="D41" s="42">
        <v>53000</v>
      </c>
      <c r="E41" s="83"/>
      <c r="F41" s="83"/>
      <c r="G41" s="83"/>
      <c r="H41" s="42">
        <v>53000</v>
      </c>
      <c r="I41" s="83"/>
      <c r="J41" s="83"/>
      <c r="K41" s="83"/>
      <c r="L41" s="82"/>
      <c r="M41" s="83"/>
      <c r="N41" s="82"/>
      <c r="O41" s="82"/>
    </row>
    <row r="42" spans="1:15" s="84" customFormat="1" x14ac:dyDescent="0.2">
      <c r="A42" s="81" t="s">
        <v>91</v>
      </c>
      <c r="B42" s="82"/>
      <c r="C42" s="82"/>
      <c r="D42" s="41">
        <v>116.78</v>
      </c>
      <c r="E42" s="83"/>
      <c r="F42" s="83"/>
      <c r="G42" s="41">
        <v>116.78</v>
      </c>
      <c r="H42" s="83"/>
      <c r="I42" s="83"/>
      <c r="J42" s="83"/>
      <c r="K42" s="83"/>
      <c r="L42" s="82"/>
      <c r="M42" s="83"/>
      <c r="N42" s="82"/>
      <c r="O42" s="82"/>
    </row>
    <row r="43" spans="1:15" s="84" customFormat="1" ht="24" x14ac:dyDescent="0.2">
      <c r="A43" s="81" t="s">
        <v>92</v>
      </c>
      <c r="B43" s="82"/>
      <c r="C43" s="82"/>
      <c r="D43" s="41">
        <v>809.86</v>
      </c>
      <c r="E43" s="83"/>
      <c r="F43" s="41">
        <v>9.86</v>
      </c>
      <c r="G43" s="83"/>
      <c r="H43" s="83"/>
      <c r="I43" s="83"/>
      <c r="J43" s="83"/>
      <c r="K43" s="41">
        <v>800</v>
      </c>
      <c r="L43" s="82"/>
      <c r="M43" s="83"/>
      <c r="N43" s="82"/>
      <c r="O43" s="82"/>
    </row>
    <row r="44" spans="1:15" s="84" customFormat="1" x14ac:dyDescent="0.2">
      <c r="A44" s="81" t="s">
        <v>93</v>
      </c>
      <c r="B44" s="82"/>
      <c r="C44" s="82"/>
      <c r="D44" s="41">
        <v>71.31</v>
      </c>
      <c r="E44" s="83"/>
      <c r="F44" s="83"/>
      <c r="G44" s="41">
        <v>71.31</v>
      </c>
      <c r="H44" s="83"/>
      <c r="I44" s="83"/>
      <c r="J44" s="83"/>
      <c r="K44" s="83"/>
      <c r="L44" s="82"/>
      <c r="M44" s="83"/>
      <c r="N44" s="82"/>
      <c r="O44" s="82"/>
    </row>
    <row r="45" spans="1:15" s="84" customFormat="1" x14ac:dyDescent="0.2">
      <c r="A45" s="81" t="s">
        <v>94</v>
      </c>
      <c r="B45" s="82"/>
      <c r="C45" s="82"/>
      <c r="D45" s="42">
        <v>4655.8599999999997</v>
      </c>
      <c r="E45" s="83"/>
      <c r="F45" s="41">
        <v>180.23</v>
      </c>
      <c r="G45" s="42">
        <v>4475.63</v>
      </c>
      <c r="H45" s="83"/>
      <c r="I45" s="83"/>
      <c r="J45" s="83"/>
      <c r="K45" s="83"/>
      <c r="L45" s="82"/>
      <c r="M45" s="83"/>
      <c r="N45" s="82"/>
      <c r="O45" s="82"/>
    </row>
    <row r="46" spans="1:15" s="73" customFormat="1" x14ac:dyDescent="0.2">
      <c r="A46" s="69" t="s">
        <v>95</v>
      </c>
      <c r="B46" s="70"/>
      <c r="C46" s="70"/>
      <c r="D46" s="71">
        <v>5930.12</v>
      </c>
      <c r="E46" s="72"/>
      <c r="F46" s="71">
        <v>1593.28</v>
      </c>
      <c r="G46" s="71">
        <v>4336.84</v>
      </c>
      <c r="H46" s="72"/>
      <c r="I46" s="72"/>
      <c r="J46" s="72"/>
      <c r="K46" s="72"/>
      <c r="L46" s="70"/>
      <c r="M46" s="72"/>
      <c r="N46" s="70"/>
      <c r="O46" s="70"/>
    </row>
    <row r="47" spans="1:15" s="37" customFormat="1" ht="24" x14ac:dyDescent="0.2">
      <c r="A47" s="33" t="s">
        <v>96</v>
      </c>
      <c r="B47" s="34"/>
      <c r="C47" s="34"/>
      <c r="D47" s="38">
        <v>165.76</v>
      </c>
      <c r="E47" s="36"/>
      <c r="F47" s="38">
        <v>66.11</v>
      </c>
      <c r="G47" s="38">
        <v>99.65</v>
      </c>
      <c r="H47" s="36"/>
      <c r="I47" s="36"/>
      <c r="J47" s="36"/>
      <c r="K47" s="36"/>
      <c r="L47" s="34"/>
      <c r="M47" s="36"/>
      <c r="N47" s="34"/>
      <c r="O47" s="34"/>
    </row>
    <row r="48" spans="1:15" s="80" customFormat="1" x14ac:dyDescent="0.2">
      <c r="A48" s="40" t="s">
        <v>97</v>
      </c>
      <c r="B48" s="76"/>
      <c r="C48" s="76"/>
      <c r="D48" s="77">
        <v>1160.58</v>
      </c>
      <c r="E48" s="78"/>
      <c r="F48" s="79">
        <v>73.84</v>
      </c>
      <c r="G48" s="77">
        <v>1086.74</v>
      </c>
      <c r="H48" s="78"/>
      <c r="I48" s="78"/>
      <c r="J48" s="78"/>
      <c r="K48" s="78"/>
      <c r="L48" s="76"/>
      <c r="M48" s="78"/>
      <c r="N48" s="76"/>
      <c r="O48" s="76"/>
    </row>
    <row r="49" spans="1:15" s="37" customFormat="1" x14ac:dyDescent="0.2">
      <c r="A49" s="33" t="s">
        <v>98</v>
      </c>
      <c r="B49" s="34"/>
      <c r="C49" s="34"/>
      <c r="D49" s="38">
        <v>788.12</v>
      </c>
      <c r="E49" s="36"/>
      <c r="F49" s="38">
        <v>608.04999999999995</v>
      </c>
      <c r="G49" s="38">
        <v>180.07</v>
      </c>
      <c r="H49" s="36"/>
      <c r="I49" s="36"/>
      <c r="J49" s="36"/>
      <c r="K49" s="36"/>
      <c r="L49" s="34"/>
      <c r="M49" s="36"/>
      <c r="N49" s="34"/>
      <c r="O49" s="34"/>
    </row>
    <row r="50" spans="1:15" s="84" customFormat="1" x14ac:dyDescent="0.2">
      <c r="A50" s="81" t="s">
        <v>99</v>
      </c>
      <c r="B50" s="82"/>
      <c r="C50" s="82"/>
      <c r="D50" s="42">
        <v>2801.33</v>
      </c>
      <c r="E50" s="83"/>
      <c r="F50" s="83"/>
      <c r="G50" s="42">
        <v>2801.33</v>
      </c>
      <c r="H50" s="83"/>
      <c r="I50" s="83"/>
      <c r="J50" s="83"/>
      <c r="K50" s="83"/>
      <c r="L50" s="82"/>
      <c r="M50" s="83"/>
      <c r="N50" s="82"/>
      <c r="O50" s="82"/>
    </row>
    <row r="51" spans="1:15" s="84" customFormat="1" x14ac:dyDescent="0.2">
      <c r="A51" s="81" t="s">
        <v>100</v>
      </c>
      <c r="B51" s="82"/>
      <c r="C51" s="82"/>
      <c r="D51" s="41">
        <v>82.59</v>
      </c>
      <c r="E51" s="83"/>
      <c r="F51" s="41">
        <v>82.59</v>
      </c>
      <c r="G51" s="83"/>
      <c r="H51" s="83"/>
      <c r="I51" s="83"/>
      <c r="J51" s="83"/>
      <c r="K51" s="83"/>
      <c r="L51" s="82"/>
      <c r="M51" s="83"/>
      <c r="N51" s="82"/>
      <c r="O51" s="82"/>
    </row>
    <row r="52" spans="1:15" s="84" customFormat="1" x14ac:dyDescent="0.2">
      <c r="A52" s="81" t="s">
        <v>101</v>
      </c>
      <c r="B52" s="82"/>
      <c r="C52" s="82"/>
      <c r="D52" s="42">
        <v>1062.02</v>
      </c>
      <c r="E52" s="83"/>
      <c r="F52" s="41">
        <v>601.4</v>
      </c>
      <c r="G52" s="41">
        <v>460.62</v>
      </c>
      <c r="H52" s="83"/>
      <c r="I52" s="83"/>
      <c r="J52" s="83"/>
      <c r="K52" s="83"/>
      <c r="L52" s="82"/>
      <c r="M52" s="83"/>
      <c r="N52" s="82"/>
      <c r="O52" s="82"/>
    </row>
    <row r="53" spans="1:15" s="63" customFormat="1" x14ac:dyDescent="0.2">
      <c r="A53" s="59" t="s">
        <v>102</v>
      </c>
      <c r="B53" s="60"/>
      <c r="C53" s="60"/>
      <c r="D53" s="61">
        <v>186418.25</v>
      </c>
      <c r="E53" s="62"/>
      <c r="F53" s="61">
        <v>15438.1</v>
      </c>
      <c r="G53" s="61">
        <v>123715.69</v>
      </c>
      <c r="H53" s="62"/>
      <c r="I53" s="61">
        <v>47264.46</v>
      </c>
      <c r="J53" s="62"/>
      <c r="K53" s="62"/>
      <c r="L53" s="60"/>
      <c r="M53" s="62"/>
      <c r="N53" s="60"/>
      <c r="O53" s="60"/>
    </row>
    <row r="54" spans="1:15" s="37" customFormat="1" x14ac:dyDescent="0.2">
      <c r="A54" s="33" t="s">
        <v>103</v>
      </c>
      <c r="B54" s="34"/>
      <c r="C54" s="34"/>
      <c r="D54" s="35">
        <v>248516.01</v>
      </c>
      <c r="E54" s="35">
        <v>248516.01</v>
      </c>
      <c r="F54" s="36"/>
      <c r="G54" s="36"/>
      <c r="H54" s="36"/>
      <c r="I54" s="36"/>
      <c r="J54" s="36"/>
      <c r="K54" s="36"/>
      <c r="L54" s="34"/>
      <c r="M54" s="36"/>
      <c r="N54" s="34"/>
      <c r="O54" s="34"/>
    </row>
    <row r="55" spans="1:15" s="37" customFormat="1" x14ac:dyDescent="0.2">
      <c r="A55" s="33" t="s">
        <v>104</v>
      </c>
      <c r="B55" s="34"/>
      <c r="C55" s="34"/>
      <c r="D55" s="35">
        <v>1760.32</v>
      </c>
      <c r="E55" s="36"/>
      <c r="F55" s="38">
        <v>709.85</v>
      </c>
      <c r="G55" s="35">
        <v>1050.47</v>
      </c>
      <c r="H55" s="36"/>
      <c r="I55" s="36"/>
      <c r="J55" s="36"/>
      <c r="K55" s="36"/>
      <c r="L55" s="34"/>
      <c r="M55" s="36"/>
      <c r="N55" s="34"/>
      <c r="O55" s="34"/>
    </row>
    <row r="56" spans="1:15" s="37" customFormat="1" x14ac:dyDescent="0.2">
      <c r="A56" s="33" t="s">
        <v>105</v>
      </c>
      <c r="B56" s="34"/>
      <c r="C56" s="34"/>
      <c r="D56" s="35">
        <v>1472.23</v>
      </c>
      <c r="E56" s="36"/>
      <c r="F56" s="38">
        <v>168.5</v>
      </c>
      <c r="G56" s="35">
        <v>1303.73</v>
      </c>
      <c r="H56" s="36"/>
      <c r="I56" s="36"/>
      <c r="J56" s="36"/>
      <c r="K56" s="36"/>
      <c r="L56" s="34"/>
      <c r="M56" s="36"/>
      <c r="N56" s="34"/>
      <c r="O56" s="34"/>
    </row>
    <row r="57" spans="1:15" s="37" customFormat="1" x14ac:dyDescent="0.2">
      <c r="A57" s="33" t="s">
        <v>106</v>
      </c>
      <c r="B57" s="34"/>
      <c r="C57" s="34"/>
      <c r="D57" s="35">
        <v>31519.78</v>
      </c>
      <c r="E57" s="36"/>
      <c r="F57" s="35">
        <v>11739.49</v>
      </c>
      <c r="G57" s="35">
        <v>19780.29</v>
      </c>
      <c r="H57" s="36"/>
      <c r="I57" s="36"/>
      <c r="J57" s="36"/>
      <c r="K57" s="36"/>
      <c r="L57" s="34"/>
      <c r="M57" s="36"/>
      <c r="N57" s="34"/>
      <c r="O57" s="34"/>
    </row>
    <row r="58" spans="1:15" s="84" customFormat="1" x14ac:dyDescent="0.2">
      <c r="A58" s="81" t="s">
        <v>107</v>
      </c>
      <c r="B58" s="82"/>
      <c r="C58" s="82"/>
      <c r="D58" s="41">
        <v>434.69</v>
      </c>
      <c r="E58" s="83"/>
      <c r="F58" s="83"/>
      <c r="G58" s="41">
        <v>434.69</v>
      </c>
      <c r="H58" s="83"/>
      <c r="I58" s="83"/>
      <c r="J58" s="83"/>
      <c r="K58" s="83"/>
      <c r="L58" s="82"/>
      <c r="M58" s="83"/>
      <c r="N58" s="82"/>
      <c r="O58" s="82"/>
    </row>
    <row r="59" spans="1:15" s="51" customFormat="1" x14ac:dyDescent="0.2">
      <c r="A59" s="46" t="s">
        <v>108</v>
      </c>
      <c r="B59" s="47"/>
      <c r="C59" s="47"/>
      <c r="D59" s="48">
        <v>1968</v>
      </c>
      <c r="E59" s="49"/>
      <c r="F59" s="50">
        <v>215.27</v>
      </c>
      <c r="G59" s="48">
        <v>1752.73</v>
      </c>
      <c r="H59" s="49"/>
      <c r="I59" s="49"/>
      <c r="J59" s="49"/>
      <c r="K59" s="49"/>
      <c r="L59" s="47"/>
      <c r="M59" s="49"/>
      <c r="N59" s="47"/>
      <c r="O59" s="47"/>
    </row>
    <row r="60" spans="1:15" s="67" customFormat="1" ht="24" x14ac:dyDescent="0.2">
      <c r="A60" s="64" t="s">
        <v>109</v>
      </c>
      <c r="B60" s="65"/>
      <c r="C60" s="65"/>
      <c r="D60" s="43">
        <v>18448.240000000002</v>
      </c>
      <c r="E60" s="66"/>
      <c r="F60" s="43">
        <v>4230.8</v>
      </c>
      <c r="G60" s="43">
        <v>14217.44</v>
      </c>
      <c r="H60" s="66"/>
      <c r="I60" s="66"/>
      <c r="J60" s="66"/>
      <c r="K60" s="66"/>
      <c r="L60" s="65"/>
      <c r="M60" s="66"/>
      <c r="N60" s="65"/>
      <c r="O60" s="65"/>
    </row>
    <row r="61" spans="1:15" s="80" customFormat="1" x14ac:dyDescent="0.2">
      <c r="A61" s="40" t="s">
        <v>110</v>
      </c>
      <c r="B61" s="76"/>
      <c r="C61" s="76"/>
      <c r="D61" s="77">
        <v>1187.77</v>
      </c>
      <c r="E61" s="78"/>
      <c r="F61" s="78"/>
      <c r="G61" s="77">
        <v>1187.77</v>
      </c>
      <c r="H61" s="78"/>
      <c r="I61" s="78"/>
      <c r="J61" s="78"/>
      <c r="K61" s="78"/>
      <c r="L61" s="76"/>
      <c r="M61" s="78"/>
      <c r="N61" s="76"/>
      <c r="O61" s="76"/>
    </row>
    <row r="62" spans="1:15" x14ac:dyDescent="0.2">
      <c r="A62" s="29" t="s">
        <v>111</v>
      </c>
      <c r="B62" s="30"/>
      <c r="C62" s="30"/>
      <c r="D62" s="31">
        <v>1292365.6399999999</v>
      </c>
      <c r="E62" s="31">
        <v>248516.01</v>
      </c>
      <c r="F62" s="31">
        <v>111181.48</v>
      </c>
      <c r="G62" s="31">
        <v>676129.85</v>
      </c>
      <c r="H62" s="31">
        <v>53000</v>
      </c>
      <c r="I62" s="31">
        <v>47264.46</v>
      </c>
      <c r="J62" s="31">
        <v>155473.84</v>
      </c>
      <c r="K62" s="32">
        <v>800</v>
      </c>
      <c r="L62" s="31">
        <v>1292365.6399999999</v>
      </c>
      <c r="M62" s="31">
        <v>1292365.6399999999</v>
      </c>
      <c r="N62" s="30"/>
      <c r="O62" s="30"/>
    </row>
    <row r="64" spans="1:15" x14ac:dyDescent="0.2">
      <c r="D64" s="44">
        <f>D14+D15+D16+D17+D18+D19+D20+D22+D23+D24+D25+D26+D27+D28+D32+D33+D34+D36+D38+D39+D40+D41+D42+D43+D44+D48+D49+D50+D51+D52+D54+D55+D56+D57+D61+D60+D58</f>
        <v>462828.4599999999</v>
      </c>
    </row>
    <row r="66" spans="4:4" x14ac:dyDescent="0.2">
      <c r="D66" s="45">
        <f>D62-D23-D40-D59-D60-D35-D53</f>
        <v>459288.54000000004</v>
      </c>
    </row>
    <row r="68" spans="4:4" x14ac:dyDescent="0.2">
      <c r="D68" s="44">
        <f>D14+D19+D20+D21+D26+D36+D47+D49+D54+D55+D56+D57</f>
        <v>280991.66000000003</v>
      </c>
    </row>
  </sheetData>
  <mergeCells count="14">
    <mergeCell ref="O8:O10"/>
    <mergeCell ref="J8:J10"/>
    <mergeCell ref="K8:K10"/>
    <mergeCell ref="L8:L10"/>
    <mergeCell ref="M8:M10"/>
    <mergeCell ref="N8:N10"/>
    <mergeCell ref="H8:H10"/>
    <mergeCell ref="I8:I10"/>
    <mergeCell ref="B8:B10"/>
    <mergeCell ref="C8:C10"/>
    <mergeCell ref="D8:D10"/>
    <mergeCell ref="E8:E10"/>
    <mergeCell ref="F8:F10"/>
    <mergeCell ref="G8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A6" zoomScale="60" zoomScaleNormal="60" workbookViewId="0">
      <selection activeCell="D6" sqref="D6"/>
    </sheetView>
  </sheetViews>
  <sheetFormatPr defaultRowHeight="12.75" x14ac:dyDescent="0.2"/>
  <cols>
    <col min="1" max="1" width="50.42578125" customWidth="1"/>
    <col min="4" max="4" width="18.7109375" customWidth="1"/>
    <col min="5" max="5" width="15.28515625" customWidth="1"/>
    <col min="6" max="6" width="14.28515625" customWidth="1"/>
    <col min="7" max="7" width="15.7109375" customWidth="1"/>
    <col min="8" max="8" width="14" customWidth="1"/>
    <col min="9" max="9" width="13.28515625" customWidth="1"/>
    <col min="10" max="10" width="17.42578125" customWidth="1"/>
    <col min="11" max="11" width="14.140625" customWidth="1"/>
    <col min="12" max="12" width="14" customWidth="1"/>
  </cols>
  <sheetData>
    <row r="1" spans="1:14" x14ac:dyDescent="0.2">
      <c r="A1" s="85" t="s">
        <v>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.75" x14ac:dyDescent="0.25">
      <c r="A2" s="87" t="s">
        <v>113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56.25" x14ac:dyDescent="0.2">
      <c r="A4" s="88" t="s">
        <v>39</v>
      </c>
      <c r="B4" s="88" t="s">
        <v>40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ht="63.6" customHeight="1" x14ac:dyDescent="0.2">
      <c r="A6" s="88" t="s">
        <v>41</v>
      </c>
      <c r="B6" s="88" t="s">
        <v>42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x14ac:dyDescent="0.2">
      <c r="A8" s="89" t="s">
        <v>43</v>
      </c>
      <c r="B8" s="294" t="s">
        <v>44</v>
      </c>
      <c r="C8" s="294" t="s">
        <v>45</v>
      </c>
      <c r="D8" s="294" t="s">
        <v>46</v>
      </c>
      <c r="E8" s="291" t="s">
        <v>47</v>
      </c>
      <c r="F8" s="291" t="s">
        <v>48</v>
      </c>
      <c r="G8" s="291" t="s">
        <v>49</v>
      </c>
      <c r="H8" s="291" t="s">
        <v>50</v>
      </c>
      <c r="I8" s="291" t="s">
        <v>51</v>
      </c>
      <c r="J8" s="291" t="s">
        <v>52</v>
      </c>
      <c r="K8" s="294" t="s">
        <v>54</v>
      </c>
      <c r="L8" s="291" t="s">
        <v>55</v>
      </c>
      <c r="M8" s="294" t="s">
        <v>56</v>
      </c>
      <c r="N8" s="294" t="s">
        <v>57</v>
      </c>
    </row>
    <row r="9" spans="1:14" x14ac:dyDescent="0.2">
      <c r="A9" s="89" t="s">
        <v>58</v>
      </c>
      <c r="B9" s="295"/>
      <c r="C9" s="295"/>
      <c r="D9" s="295"/>
      <c r="E9" s="292"/>
      <c r="F9" s="292"/>
      <c r="G9" s="292"/>
      <c r="H9" s="292"/>
      <c r="I9" s="292"/>
      <c r="J9" s="292"/>
      <c r="K9" s="295"/>
      <c r="L9" s="292"/>
      <c r="M9" s="295"/>
      <c r="N9" s="295"/>
    </row>
    <row r="10" spans="1:14" x14ac:dyDescent="0.2">
      <c r="A10" s="89" t="s">
        <v>59</v>
      </c>
      <c r="B10" s="296"/>
      <c r="C10" s="296"/>
      <c r="D10" s="296"/>
      <c r="E10" s="293"/>
      <c r="F10" s="293"/>
      <c r="G10" s="293"/>
      <c r="H10" s="293"/>
      <c r="I10" s="293"/>
      <c r="J10" s="293"/>
      <c r="K10" s="296"/>
      <c r="L10" s="293"/>
      <c r="M10" s="296"/>
      <c r="N10" s="296"/>
    </row>
    <row r="11" spans="1:14" x14ac:dyDescent="0.2">
      <c r="A11" s="90" t="s">
        <v>60</v>
      </c>
      <c r="B11" s="91"/>
      <c r="C11" s="91"/>
      <c r="D11" s="92">
        <v>1776497.81</v>
      </c>
      <c r="E11" s="92">
        <v>294035.86</v>
      </c>
      <c r="F11" s="92">
        <v>138847.25</v>
      </c>
      <c r="G11" s="92">
        <v>1052092.3</v>
      </c>
      <c r="H11" s="92">
        <v>48216.67</v>
      </c>
      <c r="I11" s="92">
        <v>56721.66</v>
      </c>
      <c r="J11" s="92">
        <v>186584.07</v>
      </c>
      <c r="K11" s="92">
        <v>1776497.81</v>
      </c>
      <c r="L11" s="92">
        <v>1776497.81</v>
      </c>
      <c r="M11" s="91"/>
      <c r="N11" s="91"/>
    </row>
    <row r="12" spans="1:14" x14ac:dyDescent="0.2">
      <c r="A12" s="93" t="s">
        <v>61</v>
      </c>
      <c r="B12" s="94"/>
      <c r="C12" s="94"/>
      <c r="D12" s="95">
        <v>1776497.81</v>
      </c>
      <c r="E12" s="95">
        <v>294035.86</v>
      </c>
      <c r="F12" s="95">
        <v>138847.25</v>
      </c>
      <c r="G12" s="95">
        <v>1052092.3</v>
      </c>
      <c r="H12" s="95">
        <v>48216.67</v>
      </c>
      <c r="I12" s="95">
        <v>56721.66</v>
      </c>
      <c r="J12" s="95">
        <v>186584.07</v>
      </c>
      <c r="K12" s="95">
        <v>1776497.81</v>
      </c>
      <c r="L12" s="95">
        <v>1776497.81</v>
      </c>
      <c r="M12" s="94"/>
      <c r="N12" s="94"/>
    </row>
    <row r="13" spans="1:14" x14ac:dyDescent="0.2">
      <c r="A13" s="96" t="s">
        <v>62</v>
      </c>
      <c r="B13" s="97"/>
      <c r="C13" s="97"/>
      <c r="D13" s="97"/>
      <c r="E13" s="98"/>
      <c r="F13" s="98"/>
      <c r="G13" s="98"/>
      <c r="H13" s="98"/>
      <c r="I13" s="98"/>
      <c r="J13" s="98"/>
      <c r="K13" s="99">
        <v>1776497.81</v>
      </c>
      <c r="L13" s="99">
        <v>1776497.81</v>
      </c>
      <c r="M13" s="97"/>
      <c r="N13" s="97"/>
    </row>
    <row r="14" spans="1:14" s="84" customFormat="1" x14ac:dyDescent="0.2">
      <c r="A14" s="158" t="s">
        <v>64</v>
      </c>
      <c r="B14" s="159"/>
      <c r="C14" s="159"/>
      <c r="D14" s="160">
        <v>54925.440000000002</v>
      </c>
      <c r="E14" s="161"/>
      <c r="F14" s="160">
        <v>24113.45</v>
      </c>
      <c r="G14" s="160">
        <v>30811.99</v>
      </c>
      <c r="H14" s="161"/>
      <c r="I14" s="161"/>
      <c r="J14" s="161"/>
      <c r="K14" s="159"/>
      <c r="L14" s="161"/>
      <c r="M14" s="159"/>
      <c r="N14" s="159"/>
    </row>
    <row r="15" spans="1:14" s="157" customFormat="1" x14ac:dyDescent="0.2">
      <c r="A15" s="153" t="s">
        <v>114</v>
      </c>
      <c r="B15" s="154"/>
      <c r="C15" s="154"/>
      <c r="D15" s="155">
        <v>15951.92</v>
      </c>
      <c r="E15" s="156"/>
      <c r="F15" s="156"/>
      <c r="G15" s="155">
        <v>15951.92</v>
      </c>
      <c r="H15" s="156"/>
      <c r="I15" s="156"/>
      <c r="J15" s="156"/>
      <c r="K15" s="154"/>
      <c r="L15" s="156"/>
      <c r="M15" s="154"/>
      <c r="N15" s="154"/>
    </row>
    <row r="16" spans="1:14" s="135" customFormat="1" x14ac:dyDescent="0.2">
      <c r="A16" s="131" t="s">
        <v>65</v>
      </c>
      <c r="B16" s="132"/>
      <c r="C16" s="132"/>
      <c r="D16" s="133">
        <v>40.14</v>
      </c>
      <c r="E16" s="134"/>
      <c r="F16" s="134"/>
      <c r="G16" s="133">
        <v>40.14</v>
      </c>
      <c r="H16" s="134"/>
      <c r="I16" s="134"/>
      <c r="J16" s="134"/>
      <c r="K16" s="132"/>
      <c r="L16" s="134"/>
      <c r="M16" s="132"/>
      <c r="N16" s="132"/>
    </row>
    <row r="17" spans="1:14" s="135" customFormat="1" x14ac:dyDescent="0.2">
      <c r="A17" s="131" t="s">
        <v>115</v>
      </c>
      <c r="B17" s="132"/>
      <c r="C17" s="132"/>
      <c r="D17" s="136">
        <v>270503.62</v>
      </c>
      <c r="E17" s="134"/>
      <c r="F17" s="134"/>
      <c r="G17" s="136">
        <v>236786.95</v>
      </c>
      <c r="H17" s="136">
        <v>33716.67</v>
      </c>
      <c r="I17" s="134"/>
      <c r="J17" s="134"/>
      <c r="K17" s="132"/>
      <c r="L17" s="134"/>
      <c r="M17" s="132"/>
      <c r="N17" s="132"/>
    </row>
    <row r="18" spans="1:14" s="84" customFormat="1" x14ac:dyDescent="0.2">
      <c r="A18" s="158" t="s">
        <v>66</v>
      </c>
      <c r="B18" s="159"/>
      <c r="C18" s="159"/>
      <c r="D18" s="162">
        <v>552.28</v>
      </c>
      <c r="E18" s="161"/>
      <c r="F18" s="162">
        <v>552.28</v>
      </c>
      <c r="G18" s="161"/>
      <c r="H18" s="161"/>
      <c r="I18" s="161"/>
      <c r="J18" s="161"/>
      <c r="K18" s="159"/>
      <c r="L18" s="161"/>
      <c r="M18" s="159"/>
      <c r="N18" s="159"/>
    </row>
    <row r="19" spans="1:14" s="84" customFormat="1" x14ac:dyDescent="0.2">
      <c r="A19" s="158" t="s">
        <v>67</v>
      </c>
      <c r="B19" s="159"/>
      <c r="C19" s="159"/>
      <c r="D19" s="162">
        <v>200.65</v>
      </c>
      <c r="E19" s="161"/>
      <c r="F19" s="161"/>
      <c r="G19" s="162">
        <v>200.65</v>
      </c>
      <c r="H19" s="161"/>
      <c r="I19" s="161"/>
      <c r="J19" s="161"/>
      <c r="K19" s="159"/>
      <c r="L19" s="161"/>
      <c r="M19" s="159"/>
      <c r="N19" s="159"/>
    </row>
    <row r="20" spans="1:14" s="142" customFormat="1" x14ac:dyDescent="0.2">
      <c r="A20" s="138" t="s">
        <v>68</v>
      </c>
      <c r="B20" s="139"/>
      <c r="C20" s="139"/>
      <c r="D20" s="140">
        <v>0.27</v>
      </c>
      <c r="E20" s="141"/>
      <c r="F20" s="140">
        <v>0.27</v>
      </c>
      <c r="G20" s="141"/>
      <c r="H20" s="141"/>
      <c r="I20" s="141"/>
      <c r="J20" s="141"/>
      <c r="K20" s="139"/>
      <c r="L20" s="141"/>
      <c r="M20" s="139"/>
      <c r="N20" s="139"/>
    </row>
    <row r="21" spans="1:14" s="142" customFormat="1" x14ac:dyDescent="0.2">
      <c r="A21" s="138" t="s">
        <v>69</v>
      </c>
      <c r="B21" s="139"/>
      <c r="C21" s="139"/>
      <c r="D21" s="143">
        <v>12021.85</v>
      </c>
      <c r="E21" s="141"/>
      <c r="F21" s="143">
        <v>4488.28</v>
      </c>
      <c r="G21" s="143">
        <v>7533.57</v>
      </c>
      <c r="H21" s="141"/>
      <c r="I21" s="141"/>
      <c r="J21" s="141"/>
      <c r="K21" s="139"/>
      <c r="L21" s="141"/>
      <c r="M21" s="139"/>
      <c r="N21" s="139"/>
    </row>
    <row r="22" spans="1:14" s="142" customFormat="1" x14ac:dyDescent="0.2">
      <c r="A22" s="138" t="s">
        <v>70</v>
      </c>
      <c r="B22" s="139"/>
      <c r="C22" s="139"/>
      <c r="D22" s="140">
        <v>879.94</v>
      </c>
      <c r="E22" s="141"/>
      <c r="F22" s="140">
        <v>879.94</v>
      </c>
      <c r="G22" s="141"/>
      <c r="H22" s="141"/>
      <c r="I22" s="141"/>
      <c r="J22" s="141"/>
      <c r="K22" s="139"/>
      <c r="L22" s="141"/>
      <c r="M22" s="139"/>
      <c r="N22" s="139"/>
    </row>
    <row r="23" spans="1:14" s="121" customFormat="1" x14ac:dyDescent="0.2">
      <c r="A23" s="117" t="s">
        <v>71</v>
      </c>
      <c r="B23" s="118"/>
      <c r="C23" s="118"/>
      <c r="D23" s="119">
        <v>5721.52</v>
      </c>
      <c r="E23" s="120"/>
      <c r="F23" s="120"/>
      <c r="G23" s="119">
        <v>5721.52</v>
      </c>
      <c r="H23" s="120"/>
      <c r="I23" s="120"/>
      <c r="J23" s="120"/>
      <c r="K23" s="118"/>
      <c r="L23" s="120"/>
      <c r="M23" s="118"/>
      <c r="N23" s="118"/>
    </row>
    <row r="24" spans="1:14" s="113" customFormat="1" x14ac:dyDescent="0.2">
      <c r="A24" s="108" t="s">
        <v>72</v>
      </c>
      <c r="B24" s="109"/>
      <c r="C24" s="109"/>
      <c r="D24" s="110">
        <v>1470.89</v>
      </c>
      <c r="E24" s="111"/>
      <c r="F24" s="112">
        <v>369.82</v>
      </c>
      <c r="G24" s="110">
        <v>1101.07</v>
      </c>
      <c r="H24" s="111"/>
      <c r="I24" s="111"/>
      <c r="J24" s="111"/>
      <c r="K24" s="109"/>
      <c r="L24" s="111"/>
      <c r="M24" s="109"/>
      <c r="N24" s="109"/>
    </row>
    <row r="25" spans="1:14" s="121" customFormat="1" x14ac:dyDescent="0.2">
      <c r="A25" s="117" t="s">
        <v>73</v>
      </c>
      <c r="B25" s="118"/>
      <c r="C25" s="118"/>
      <c r="D25" s="119">
        <v>52387.41</v>
      </c>
      <c r="E25" s="120"/>
      <c r="F25" s="137">
        <v>134.32</v>
      </c>
      <c r="G25" s="119">
        <v>52253.09</v>
      </c>
      <c r="H25" s="120"/>
      <c r="I25" s="120"/>
      <c r="J25" s="120"/>
      <c r="K25" s="118"/>
      <c r="L25" s="120"/>
      <c r="M25" s="118"/>
      <c r="N25" s="118"/>
    </row>
    <row r="26" spans="1:14" s="84" customFormat="1" x14ac:dyDescent="0.2">
      <c r="A26" s="158" t="s">
        <v>74</v>
      </c>
      <c r="B26" s="159"/>
      <c r="C26" s="159"/>
      <c r="D26" s="160">
        <v>1438.6</v>
      </c>
      <c r="E26" s="161"/>
      <c r="F26" s="161"/>
      <c r="G26" s="160">
        <v>1438.6</v>
      </c>
      <c r="H26" s="161"/>
      <c r="I26" s="161"/>
      <c r="J26" s="161"/>
      <c r="K26" s="159"/>
      <c r="L26" s="161"/>
      <c r="M26" s="159"/>
      <c r="N26" s="159"/>
    </row>
    <row r="27" spans="1:14" s="142" customFormat="1" x14ac:dyDescent="0.2">
      <c r="A27" s="138" t="s">
        <v>75</v>
      </c>
      <c r="B27" s="139"/>
      <c r="C27" s="139"/>
      <c r="D27" s="143">
        <v>2080.7399999999998</v>
      </c>
      <c r="E27" s="141"/>
      <c r="F27" s="143">
        <v>1466.15</v>
      </c>
      <c r="G27" s="140">
        <v>614.59</v>
      </c>
      <c r="H27" s="141"/>
      <c r="I27" s="141"/>
      <c r="J27" s="141"/>
      <c r="K27" s="139"/>
      <c r="L27" s="141"/>
      <c r="M27" s="139"/>
      <c r="N27" s="139"/>
    </row>
    <row r="28" spans="1:14" s="84" customFormat="1" x14ac:dyDescent="0.2">
      <c r="A28" s="158" t="s">
        <v>76</v>
      </c>
      <c r="B28" s="159"/>
      <c r="C28" s="159"/>
      <c r="D28" s="162">
        <v>467.35</v>
      </c>
      <c r="E28" s="161"/>
      <c r="F28" s="162">
        <v>92.18</v>
      </c>
      <c r="G28" s="162">
        <v>375.17</v>
      </c>
      <c r="H28" s="161"/>
      <c r="I28" s="161"/>
      <c r="J28" s="161"/>
      <c r="K28" s="159"/>
      <c r="L28" s="161"/>
      <c r="M28" s="159"/>
      <c r="N28" s="159"/>
    </row>
    <row r="29" spans="1:14" s="84" customFormat="1" x14ac:dyDescent="0.2">
      <c r="A29" s="158" t="s">
        <v>77</v>
      </c>
      <c r="B29" s="159"/>
      <c r="C29" s="159"/>
      <c r="D29" s="160">
        <v>21311.58</v>
      </c>
      <c r="E29" s="161"/>
      <c r="F29" s="162">
        <v>16.32</v>
      </c>
      <c r="G29" s="160">
        <v>21295.26</v>
      </c>
      <c r="H29" s="161"/>
      <c r="I29" s="161"/>
      <c r="J29" s="161"/>
      <c r="K29" s="159"/>
      <c r="L29" s="161"/>
      <c r="M29" s="159"/>
      <c r="N29" s="159"/>
    </row>
    <row r="30" spans="1:14" s="84" customFormat="1" x14ac:dyDescent="0.2">
      <c r="A30" s="158" t="s">
        <v>116</v>
      </c>
      <c r="B30" s="159"/>
      <c r="C30" s="159"/>
      <c r="D30" s="162">
        <v>48.18</v>
      </c>
      <c r="E30" s="161"/>
      <c r="F30" s="162">
        <v>48.18</v>
      </c>
      <c r="G30" s="161"/>
      <c r="H30" s="161"/>
      <c r="I30" s="161"/>
      <c r="J30" s="161"/>
      <c r="K30" s="159"/>
      <c r="L30" s="161"/>
      <c r="M30" s="159"/>
      <c r="N30" s="159"/>
    </row>
    <row r="31" spans="1:14" s="80" customFormat="1" x14ac:dyDescent="0.2">
      <c r="A31" s="148" t="s">
        <v>78</v>
      </c>
      <c r="B31" s="149"/>
      <c r="C31" s="149"/>
      <c r="D31" s="150">
        <v>4088.44</v>
      </c>
      <c r="E31" s="151"/>
      <c r="F31" s="152">
        <v>4.03</v>
      </c>
      <c r="G31" s="150">
        <v>4084.41</v>
      </c>
      <c r="H31" s="151"/>
      <c r="I31" s="151"/>
      <c r="J31" s="151"/>
      <c r="K31" s="149"/>
      <c r="L31" s="151"/>
      <c r="M31" s="149"/>
      <c r="N31" s="149"/>
    </row>
    <row r="32" spans="1:14" s="80" customFormat="1" x14ac:dyDescent="0.2">
      <c r="A32" s="148" t="s">
        <v>79</v>
      </c>
      <c r="B32" s="149"/>
      <c r="C32" s="149"/>
      <c r="D32" s="152">
        <v>237.69</v>
      </c>
      <c r="E32" s="151"/>
      <c r="F32" s="152">
        <v>171.8</v>
      </c>
      <c r="G32" s="152">
        <v>65.89</v>
      </c>
      <c r="H32" s="151"/>
      <c r="I32" s="151"/>
      <c r="J32" s="151"/>
      <c r="K32" s="149"/>
      <c r="L32" s="151"/>
      <c r="M32" s="149"/>
      <c r="N32" s="149"/>
    </row>
    <row r="33" spans="1:14" s="80" customFormat="1" x14ac:dyDescent="0.2">
      <c r="A33" s="148" t="s">
        <v>80</v>
      </c>
      <c r="B33" s="149"/>
      <c r="C33" s="149"/>
      <c r="D33" s="150">
        <v>1532.31</v>
      </c>
      <c r="E33" s="151"/>
      <c r="F33" s="150">
        <v>1087.8499999999999</v>
      </c>
      <c r="G33" s="152">
        <v>444.46</v>
      </c>
      <c r="H33" s="151"/>
      <c r="I33" s="151"/>
      <c r="J33" s="151"/>
      <c r="K33" s="149"/>
      <c r="L33" s="151"/>
      <c r="M33" s="149"/>
      <c r="N33" s="149"/>
    </row>
    <row r="34" spans="1:14" s="121" customFormat="1" x14ac:dyDescent="0.2">
      <c r="A34" s="117" t="s">
        <v>81</v>
      </c>
      <c r="B34" s="118"/>
      <c r="C34" s="118"/>
      <c r="D34" s="137">
        <v>983.24</v>
      </c>
      <c r="E34" s="120"/>
      <c r="F34" s="137">
        <v>15.15</v>
      </c>
      <c r="G34" s="137">
        <v>968.09</v>
      </c>
      <c r="H34" s="120"/>
      <c r="I34" s="120"/>
      <c r="J34" s="120"/>
      <c r="K34" s="118"/>
      <c r="L34" s="120"/>
      <c r="M34" s="118"/>
      <c r="N34" s="118"/>
    </row>
    <row r="35" spans="1:14" s="135" customFormat="1" ht="24" x14ac:dyDescent="0.2">
      <c r="A35" s="131" t="s">
        <v>82</v>
      </c>
      <c r="B35" s="132"/>
      <c r="C35" s="132"/>
      <c r="D35" s="136">
        <v>10142.91</v>
      </c>
      <c r="E35" s="134"/>
      <c r="F35" s="133">
        <v>18.59</v>
      </c>
      <c r="G35" s="136">
        <v>10124.32</v>
      </c>
      <c r="H35" s="134"/>
      <c r="I35" s="134"/>
      <c r="J35" s="134"/>
      <c r="K35" s="132"/>
      <c r="L35" s="134"/>
      <c r="M35" s="132"/>
      <c r="N35" s="132"/>
    </row>
    <row r="36" spans="1:14" s="135" customFormat="1" x14ac:dyDescent="0.2">
      <c r="A36" s="131" t="s">
        <v>83</v>
      </c>
      <c r="B36" s="132"/>
      <c r="C36" s="132"/>
      <c r="D36" s="133">
        <v>954.86</v>
      </c>
      <c r="E36" s="134"/>
      <c r="F36" s="133">
        <v>75.849999999999994</v>
      </c>
      <c r="G36" s="133">
        <v>879.01</v>
      </c>
      <c r="H36" s="134"/>
      <c r="I36" s="134"/>
      <c r="J36" s="134"/>
      <c r="K36" s="132"/>
      <c r="L36" s="134"/>
      <c r="M36" s="132"/>
      <c r="N36" s="132"/>
    </row>
    <row r="37" spans="1:14" s="126" customFormat="1" x14ac:dyDescent="0.2">
      <c r="A37" s="122" t="s">
        <v>84</v>
      </c>
      <c r="B37" s="123"/>
      <c r="C37" s="123"/>
      <c r="D37" s="124">
        <v>728938.18</v>
      </c>
      <c r="E37" s="125"/>
      <c r="F37" s="124">
        <v>67044.39</v>
      </c>
      <c r="G37" s="124">
        <v>475309.72</v>
      </c>
      <c r="H37" s="125"/>
      <c r="I37" s="125"/>
      <c r="J37" s="124">
        <v>186584.07</v>
      </c>
      <c r="K37" s="123"/>
      <c r="L37" s="125"/>
      <c r="M37" s="123"/>
      <c r="N37" s="123"/>
    </row>
    <row r="38" spans="1:14" s="142" customFormat="1" x14ac:dyDescent="0.2">
      <c r="A38" s="138" t="s">
        <v>85</v>
      </c>
      <c r="B38" s="139"/>
      <c r="C38" s="139"/>
      <c r="D38" s="143">
        <v>4995.79</v>
      </c>
      <c r="E38" s="141"/>
      <c r="F38" s="140">
        <v>392.31</v>
      </c>
      <c r="G38" s="143">
        <v>4603.4799999999996</v>
      </c>
      <c r="H38" s="141"/>
      <c r="I38" s="141"/>
      <c r="J38" s="141"/>
      <c r="K38" s="139"/>
      <c r="L38" s="141"/>
      <c r="M38" s="139"/>
      <c r="N38" s="139"/>
    </row>
    <row r="39" spans="1:14" s="80" customFormat="1" ht="24" x14ac:dyDescent="0.2">
      <c r="A39" s="148" t="s">
        <v>86</v>
      </c>
      <c r="B39" s="149"/>
      <c r="C39" s="149"/>
      <c r="D39" s="152">
        <v>25.02</v>
      </c>
      <c r="E39" s="151"/>
      <c r="F39" s="151"/>
      <c r="G39" s="152">
        <v>25.02</v>
      </c>
      <c r="H39" s="151"/>
      <c r="I39" s="151"/>
      <c r="J39" s="151"/>
      <c r="K39" s="149"/>
      <c r="L39" s="151"/>
      <c r="M39" s="149"/>
      <c r="N39" s="149"/>
    </row>
    <row r="40" spans="1:14" s="84" customFormat="1" x14ac:dyDescent="0.2">
      <c r="A40" s="158" t="s">
        <v>87</v>
      </c>
      <c r="B40" s="159"/>
      <c r="C40" s="159"/>
      <c r="D40" s="160">
        <v>1350.31</v>
      </c>
      <c r="E40" s="161"/>
      <c r="F40" s="161"/>
      <c r="G40" s="160">
        <v>1350.31</v>
      </c>
      <c r="H40" s="161"/>
      <c r="I40" s="161"/>
      <c r="J40" s="161"/>
      <c r="K40" s="159"/>
      <c r="L40" s="161"/>
      <c r="M40" s="159"/>
      <c r="N40" s="159"/>
    </row>
    <row r="41" spans="1:14" s="135" customFormat="1" x14ac:dyDescent="0.2">
      <c r="A41" s="131" t="s">
        <v>88</v>
      </c>
      <c r="B41" s="132"/>
      <c r="C41" s="132"/>
      <c r="D41" s="136">
        <v>3076.74</v>
      </c>
      <c r="E41" s="134"/>
      <c r="F41" s="134"/>
      <c r="G41" s="136">
        <v>3076.74</v>
      </c>
      <c r="H41" s="134"/>
      <c r="I41" s="134"/>
      <c r="J41" s="134"/>
      <c r="K41" s="132"/>
      <c r="L41" s="134"/>
      <c r="M41" s="132"/>
      <c r="N41" s="132"/>
    </row>
    <row r="42" spans="1:14" s="113" customFormat="1" x14ac:dyDescent="0.2">
      <c r="A42" s="108" t="s">
        <v>89</v>
      </c>
      <c r="B42" s="109"/>
      <c r="C42" s="109"/>
      <c r="D42" s="112">
        <v>60.6</v>
      </c>
      <c r="E42" s="111"/>
      <c r="F42" s="112">
        <v>60.6</v>
      </c>
      <c r="G42" s="111"/>
      <c r="H42" s="111"/>
      <c r="I42" s="111"/>
      <c r="J42" s="111"/>
      <c r="K42" s="109"/>
      <c r="L42" s="111"/>
      <c r="M42" s="109"/>
      <c r="N42" s="109"/>
    </row>
    <row r="43" spans="1:14" s="84" customFormat="1" x14ac:dyDescent="0.2">
      <c r="A43" s="158" t="s">
        <v>90</v>
      </c>
      <c r="B43" s="159"/>
      <c r="C43" s="159"/>
      <c r="D43" s="160">
        <v>14500</v>
      </c>
      <c r="E43" s="161"/>
      <c r="F43" s="161"/>
      <c r="G43" s="161"/>
      <c r="H43" s="160">
        <v>14500</v>
      </c>
      <c r="I43" s="161"/>
      <c r="J43" s="161"/>
      <c r="K43" s="159"/>
      <c r="L43" s="161"/>
      <c r="M43" s="159"/>
      <c r="N43" s="159"/>
    </row>
    <row r="44" spans="1:14" s="84" customFormat="1" x14ac:dyDescent="0.2">
      <c r="A44" s="158" t="s">
        <v>117</v>
      </c>
      <c r="B44" s="159"/>
      <c r="C44" s="159"/>
      <c r="D44" s="162">
        <v>918.93</v>
      </c>
      <c r="E44" s="161"/>
      <c r="F44" s="161"/>
      <c r="G44" s="162">
        <v>918.93</v>
      </c>
      <c r="H44" s="161"/>
      <c r="I44" s="161"/>
      <c r="J44" s="161"/>
      <c r="K44" s="159"/>
      <c r="L44" s="161"/>
      <c r="M44" s="159"/>
      <c r="N44" s="159"/>
    </row>
    <row r="45" spans="1:14" s="84" customFormat="1" ht="24" x14ac:dyDescent="0.2">
      <c r="A45" s="158" t="s">
        <v>92</v>
      </c>
      <c r="B45" s="159"/>
      <c r="C45" s="159"/>
      <c r="D45" s="162">
        <v>37.549999999999997</v>
      </c>
      <c r="E45" s="161"/>
      <c r="F45" s="162">
        <v>35.64</v>
      </c>
      <c r="G45" s="162">
        <v>1.91</v>
      </c>
      <c r="H45" s="161"/>
      <c r="I45" s="161"/>
      <c r="J45" s="161"/>
      <c r="K45" s="159"/>
      <c r="L45" s="161"/>
      <c r="M45" s="159"/>
      <c r="N45" s="159"/>
    </row>
    <row r="46" spans="1:14" s="84" customFormat="1" x14ac:dyDescent="0.2">
      <c r="A46" s="158" t="s">
        <v>94</v>
      </c>
      <c r="B46" s="159"/>
      <c r="C46" s="159"/>
      <c r="D46" s="160">
        <v>2049.27</v>
      </c>
      <c r="E46" s="161"/>
      <c r="F46" s="162">
        <v>94.01</v>
      </c>
      <c r="G46" s="160">
        <v>1955.26</v>
      </c>
      <c r="H46" s="161"/>
      <c r="I46" s="161"/>
      <c r="J46" s="161"/>
      <c r="K46" s="159"/>
      <c r="L46" s="161"/>
      <c r="M46" s="159"/>
      <c r="N46" s="159"/>
    </row>
    <row r="47" spans="1:14" s="135" customFormat="1" x14ac:dyDescent="0.2">
      <c r="A47" s="131" t="s">
        <v>95</v>
      </c>
      <c r="B47" s="132"/>
      <c r="C47" s="132"/>
      <c r="D47" s="136">
        <v>10144.15</v>
      </c>
      <c r="E47" s="134"/>
      <c r="F47" s="136">
        <v>2032.46</v>
      </c>
      <c r="G47" s="136">
        <v>8111.69</v>
      </c>
      <c r="H47" s="134"/>
      <c r="I47" s="134"/>
      <c r="J47" s="134"/>
      <c r="K47" s="132"/>
      <c r="L47" s="134"/>
      <c r="M47" s="132"/>
      <c r="N47" s="132"/>
    </row>
    <row r="48" spans="1:14" s="142" customFormat="1" ht="24" x14ac:dyDescent="0.2">
      <c r="A48" s="138" t="s">
        <v>96</v>
      </c>
      <c r="B48" s="139"/>
      <c r="C48" s="139"/>
      <c r="D48" s="140">
        <v>290.41000000000003</v>
      </c>
      <c r="E48" s="141"/>
      <c r="F48" s="140">
        <v>244.81</v>
      </c>
      <c r="G48" s="140">
        <v>45.6</v>
      </c>
      <c r="H48" s="141"/>
      <c r="I48" s="141"/>
      <c r="J48" s="141"/>
      <c r="K48" s="139"/>
      <c r="L48" s="141"/>
      <c r="M48" s="139"/>
      <c r="N48" s="139"/>
    </row>
    <row r="49" spans="1:14" s="121" customFormat="1" x14ac:dyDescent="0.2">
      <c r="A49" s="117" t="s">
        <v>97</v>
      </c>
      <c r="B49" s="118"/>
      <c r="C49" s="118"/>
      <c r="D49" s="119">
        <v>3429.14</v>
      </c>
      <c r="E49" s="120"/>
      <c r="F49" s="137">
        <v>189.48</v>
      </c>
      <c r="G49" s="119">
        <v>3239.66</v>
      </c>
      <c r="H49" s="120"/>
      <c r="I49" s="120"/>
      <c r="J49" s="120"/>
      <c r="K49" s="118"/>
      <c r="L49" s="120"/>
      <c r="M49" s="118"/>
      <c r="N49" s="118"/>
    </row>
    <row r="50" spans="1:14" s="142" customFormat="1" x14ac:dyDescent="0.2">
      <c r="A50" s="138" t="s">
        <v>98</v>
      </c>
      <c r="B50" s="139"/>
      <c r="C50" s="139"/>
      <c r="D50" s="143">
        <v>2075.62</v>
      </c>
      <c r="E50" s="141"/>
      <c r="F50" s="140">
        <v>614.19000000000005</v>
      </c>
      <c r="G50" s="143">
        <v>1461.43</v>
      </c>
      <c r="H50" s="141"/>
      <c r="I50" s="141"/>
      <c r="J50" s="141"/>
      <c r="K50" s="139"/>
      <c r="L50" s="141"/>
      <c r="M50" s="139"/>
      <c r="N50" s="139"/>
    </row>
    <row r="51" spans="1:14" s="84" customFormat="1" x14ac:dyDescent="0.2">
      <c r="A51" s="158" t="s">
        <v>99</v>
      </c>
      <c r="B51" s="159"/>
      <c r="C51" s="159"/>
      <c r="D51" s="162">
        <v>172.92</v>
      </c>
      <c r="E51" s="161"/>
      <c r="F51" s="161"/>
      <c r="G51" s="162">
        <v>172.92</v>
      </c>
      <c r="H51" s="161"/>
      <c r="I51" s="161"/>
      <c r="J51" s="161"/>
      <c r="K51" s="159"/>
      <c r="L51" s="161"/>
      <c r="M51" s="159"/>
      <c r="N51" s="159"/>
    </row>
    <row r="52" spans="1:14" s="84" customFormat="1" x14ac:dyDescent="0.2">
      <c r="A52" s="158" t="s">
        <v>100</v>
      </c>
      <c r="B52" s="159"/>
      <c r="C52" s="159"/>
      <c r="D52" s="162">
        <v>139.63</v>
      </c>
      <c r="E52" s="161"/>
      <c r="F52" s="162">
        <v>139.63</v>
      </c>
      <c r="G52" s="161"/>
      <c r="H52" s="161"/>
      <c r="I52" s="161"/>
      <c r="J52" s="161"/>
      <c r="K52" s="159"/>
      <c r="L52" s="161"/>
      <c r="M52" s="159"/>
      <c r="N52" s="159"/>
    </row>
    <row r="53" spans="1:14" s="84" customFormat="1" x14ac:dyDescent="0.2">
      <c r="A53" s="158" t="s">
        <v>101</v>
      </c>
      <c r="B53" s="159"/>
      <c r="C53" s="159"/>
      <c r="D53" s="160">
        <v>1205.4100000000001</v>
      </c>
      <c r="E53" s="161"/>
      <c r="F53" s="162">
        <v>637.80999999999995</v>
      </c>
      <c r="G53" s="162">
        <v>567.6</v>
      </c>
      <c r="H53" s="161"/>
      <c r="I53" s="161"/>
      <c r="J53" s="161"/>
      <c r="K53" s="159"/>
      <c r="L53" s="161"/>
      <c r="M53" s="159"/>
      <c r="N53" s="159"/>
    </row>
    <row r="54" spans="1:14" s="67" customFormat="1" x14ac:dyDescent="0.2">
      <c r="A54" s="127" t="s">
        <v>102</v>
      </c>
      <c r="B54" s="128"/>
      <c r="C54" s="128"/>
      <c r="D54" s="129">
        <v>167548.51999999999</v>
      </c>
      <c r="E54" s="130"/>
      <c r="F54" s="129">
        <v>16587.86</v>
      </c>
      <c r="G54" s="129">
        <v>94239</v>
      </c>
      <c r="H54" s="130"/>
      <c r="I54" s="129">
        <v>56721.66</v>
      </c>
      <c r="J54" s="130"/>
      <c r="K54" s="128"/>
      <c r="L54" s="130"/>
      <c r="M54" s="128"/>
      <c r="N54" s="128"/>
    </row>
    <row r="55" spans="1:14" s="142" customFormat="1" x14ac:dyDescent="0.2">
      <c r="A55" s="138" t="s">
        <v>103</v>
      </c>
      <c r="B55" s="139"/>
      <c r="C55" s="139"/>
      <c r="D55" s="143">
        <v>294035.86</v>
      </c>
      <c r="E55" s="143">
        <v>294035.86</v>
      </c>
      <c r="F55" s="141"/>
      <c r="G55" s="141"/>
      <c r="H55" s="141"/>
      <c r="I55" s="141"/>
      <c r="J55" s="141"/>
      <c r="K55" s="139"/>
      <c r="L55" s="141"/>
      <c r="M55" s="139"/>
      <c r="N55" s="139"/>
    </row>
    <row r="56" spans="1:14" s="142" customFormat="1" x14ac:dyDescent="0.2">
      <c r="A56" s="138" t="s">
        <v>104</v>
      </c>
      <c r="B56" s="139"/>
      <c r="C56" s="139"/>
      <c r="D56" s="140">
        <v>490.89</v>
      </c>
      <c r="E56" s="141"/>
      <c r="F56" s="140">
        <v>487.67</v>
      </c>
      <c r="G56" s="140">
        <v>3.22</v>
      </c>
      <c r="H56" s="141"/>
      <c r="I56" s="141"/>
      <c r="J56" s="141"/>
      <c r="K56" s="139"/>
      <c r="L56" s="141"/>
      <c r="M56" s="139"/>
      <c r="N56" s="139"/>
    </row>
    <row r="57" spans="1:14" s="142" customFormat="1" x14ac:dyDescent="0.2">
      <c r="A57" s="138" t="s">
        <v>105</v>
      </c>
      <c r="B57" s="139"/>
      <c r="C57" s="139"/>
      <c r="D57" s="143">
        <v>15528.19</v>
      </c>
      <c r="E57" s="141"/>
      <c r="F57" s="140">
        <v>453.73</v>
      </c>
      <c r="G57" s="143">
        <v>15074.46</v>
      </c>
      <c r="H57" s="141"/>
      <c r="I57" s="141"/>
      <c r="J57" s="141"/>
      <c r="K57" s="139"/>
      <c r="L57" s="141"/>
      <c r="M57" s="139"/>
      <c r="N57" s="139"/>
    </row>
    <row r="58" spans="1:14" s="142" customFormat="1" x14ac:dyDescent="0.2">
      <c r="A58" s="138" t="s">
        <v>106</v>
      </c>
      <c r="B58" s="139"/>
      <c r="C58" s="139"/>
      <c r="D58" s="143">
        <v>35951.78</v>
      </c>
      <c r="E58" s="141"/>
      <c r="F58" s="143">
        <v>12478.52</v>
      </c>
      <c r="G58" s="143">
        <v>23473.26</v>
      </c>
      <c r="H58" s="141"/>
      <c r="I58" s="141"/>
      <c r="J58" s="141"/>
      <c r="K58" s="139"/>
      <c r="L58" s="141"/>
      <c r="M58" s="139"/>
      <c r="N58" s="139"/>
    </row>
    <row r="59" spans="1:14" s="84" customFormat="1" x14ac:dyDescent="0.2">
      <c r="A59" s="158" t="s">
        <v>107</v>
      </c>
      <c r="B59" s="159"/>
      <c r="C59" s="159"/>
      <c r="D59" s="162">
        <v>679.38</v>
      </c>
      <c r="E59" s="161"/>
      <c r="F59" s="161"/>
      <c r="G59" s="162">
        <v>679.38</v>
      </c>
      <c r="H59" s="161"/>
      <c r="I59" s="161"/>
      <c r="J59" s="161"/>
      <c r="K59" s="159"/>
      <c r="L59" s="161"/>
      <c r="M59" s="159"/>
      <c r="N59" s="159"/>
    </row>
    <row r="60" spans="1:14" s="84" customFormat="1" x14ac:dyDescent="0.2">
      <c r="A60" s="158" t="s">
        <v>118</v>
      </c>
      <c r="B60" s="159"/>
      <c r="C60" s="159"/>
      <c r="D60" s="162">
        <v>37.549999999999997</v>
      </c>
      <c r="E60" s="161"/>
      <c r="F60" s="161"/>
      <c r="G60" s="162">
        <v>37.549999999999997</v>
      </c>
      <c r="H60" s="161"/>
      <c r="I60" s="161"/>
      <c r="J60" s="161"/>
      <c r="K60" s="159"/>
      <c r="L60" s="161"/>
      <c r="M60" s="159"/>
      <c r="N60" s="159"/>
    </row>
    <row r="61" spans="1:14" s="113" customFormat="1" x14ac:dyDescent="0.2">
      <c r="A61" s="108" t="s">
        <v>108</v>
      </c>
      <c r="B61" s="109"/>
      <c r="C61" s="109"/>
      <c r="D61" s="110">
        <v>14454.08</v>
      </c>
      <c r="E61" s="111"/>
      <c r="F61" s="112">
        <v>258.31</v>
      </c>
      <c r="G61" s="110">
        <v>14195.77</v>
      </c>
      <c r="H61" s="111"/>
      <c r="I61" s="111"/>
      <c r="J61" s="111"/>
      <c r="K61" s="109"/>
      <c r="L61" s="111"/>
      <c r="M61" s="109"/>
      <c r="N61" s="109"/>
    </row>
    <row r="62" spans="1:14" s="107" customFormat="1" ht="24" x14ac:dyDescent="0.2">
      <c r="A62" s="103" t="s">
        <v>109</v>
      </c>
      <c r="B62" s="104"/>
      <c r="C62" s="104"/>
      <c r="D62" s="105">
        <v>16420.060000000001</v>
      </c>
      <c r="E62" s="106"/>
      <c r="F62" s="105">
        <v>3561.37</v>
      </c>
      <c r="G62" s="105">
        <v>12858.69</v>
      </c>
      <c r="H62" s="106"/>
      <c r="I62" s="106"/>
      <c r="J62" s="106"/>
      <c r="K62" s="104"/>
      <c r="L62" s="106"/>
      <c r="M62" s="104"/>
      <c r="N62" s="104"/>
    </row>
    <row r="63" spans="1:14" x14ac:dyDescent="0.2">
      <c r="A63" s="100" t="s">
        <v>111</v>
      </c>
      <c r="B63" s="101"/>
      <c r="C63" s="101"/>
      <c r="D63" s="102">
        <v>1776497.81</v>
      </c>
      <c r="E63" s="102">
        <v>294035.86</v>
      </c>
      <c r="F63" s="102">
        <v>138847.25</v>
      </c>
      <c r="G63" s="102">
        <v>1052092.3</v>
      </c>
      <c r="H63" s="102">
        <v>48216.67</v>
      </c>
      <c r="I63" s="102">
        <v>56721.66</v>
      </c>
      <c r="J63" s="102">
        <v>186584.07</v>
      </c>
      <c r="K63" s="102">
        <v>1776497.81</v>
      </c>
      <c r="L63" s="102">
        <v>1776497.81</v>
      </c>
      <c r="M63" s="101"/>
      <c r="N63" s="101"/>
    </row>
    <row r="66" spans="4:4" x14ac:dyDescent="0.2">
      <c r="D66" s="45">
        <f>D63-D62-D61-D54-D42-D37-D24</f>
        <v>847605.47999999975</v>
      </c>
    </row>
    <row r="68" spans="4:4" x14ac:dyDescent="0.2">
      <c r="D68" s="45">
        <f>D58+D57+D56+D55+D50+D48+D38+D27+D22+D21+D20</f>
        <v>368351.33999999991</v>
      </c>
    </row>
  </sheetData>
  <mergeCells count="13">
    <mergeCell ref="N8:N10"/>
    <mergeCell ref="H8:H10"/>
    <mergeCell ref="I8:I10"/>
    <mergeCell ref="J8:J10"/>
    <mergeCell ref="K8:K10"/>
    <mergeCell ref="L8:L10"/>
    <mergeCell ref="M8:M10"/>
    <mergeCell ref="G8:G10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="70" zoomScaleNormal="70" workbookViewId="0">
      <selection sqref="A1:XFD1048576"/>
    </sheetView>
  </sheetViews>
  <sheetFormatPr defaultRowHeight="12.75" x14ac:dyDescent="0.2"/>
  <cols>
    <col min="1" max="1" width="50.42578125" customWidth="1"/>
    <col min="4" max="4" width="18.7109375" customWidth="1"/>
    <col min="5" max="5" width="15.28515625" customWidth="1"/>
    <col min="6" max="6" width="14.28515625" customWidth="1"/>
    <col min="7" max="7" width="15.7109375" customWidth="1"/>
    <col min="8" max="8" width="14" customWidth="1"/>
    <col min="9" max="9" width="13.28515625" customWidth="1"/>
    <col min="10" max="10" width="17.42578125" customWidth="1"/>
    <col min="11" max="11" width="14.140625" customWidth="1"/>
    <col min="12" max="12" width="14" customWidth="1"/>
  </cols>
  <sheetData>
    <row r="1" spans="1:14" x14ac:dyDescent="0.2">
      <c r="A1" s="85" t="s">
        <v>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.75" x14ac:dyDescent="0.25">
      <c r="A2" s="87" t="s">
        <v>113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56.25" x14ac:dyDescent="0.2">
      <c r="A4" s="88" t="s">
        <v>39</v>
      </c>
      <c r="B4" s="88" t="s">
        <v>40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ht="90" x14ac:dyDescent="0.2">
      <c r="A6" s="88" t="s">
        <v>41</v>
      </c>
      <c r="B6" s="88" t="s">
        <v>42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x14ac:dyDescent="0.2">
      <c r="A8" s="89" t="s">
        <v>43</v>
      </c>
      <c r="B8" s="294" t="s">
        <v>44</v>
      </c>
      <c r="C8" s="294" t="s">
        <v>45</v>
      </c>
      <c r="D8" s="294" t="s">
        <v>46</v>
      </c>
      <c r="E8" s="291" t="s">
        <v>47</v>
      </c>
      <c r="F8" s="291" t="s">
        <v>48</v>
      </c>
      <c r="G8" s="291" t="s">
        <v>49</v>
      </c>
      <c r="H8" s="291" t="s">
        <v>50</v>
      </c>
      <c r="I8" s="291" t="s">
        <v>51</v>
      </c>
      <c r="J8" s="291" t="s">
        <v>52</v>
      </c>
      <c r="K8" s="294" t="s">
        <v>54</v>
      </c>
      <c r="L8" s="291" t="s">
        <v>55</v>
      </c>
      <c r="M8" s="294" t="s">
        <v>56</v>
      </c>
      <c r="N8" s="294" t="s">
        <v>57</v>
      </c>
    </row>
    <row r="9" spans="1:14" x14ac:dyDescent="0.2">
      <c r="A9" s="89" t="s">
        <v>58</v>
      </c>
      <c r="B9" s="295"/>
      <c r="C9" s="295"/>
      <c r="D9" s="295"/>
      <c r="E9" s="292"/>
      <c r="F9" s="292"/>
      <c r="G9" s="292"/>
      <c r="H9" s="292"/>
      <c r="I9" s="292"/>
      <c r="J9" s="292"/>
      <c r="K9" s="295"/>
      <c r="L9" s="292"/>
      <c r="M9" s="295"/>
      <c r="N9" s="295"/>
    </row>
    <row r="10" spans="1:14" x14ac:dyDescent="0.2">
      <c r="A10" s="89" t="s">
        <v>59</v>
      </c>
      <c r="B10" s="296"/>
      <c r="C10" s="296"/>
      <c r="D10" s="296"/>
      <c r="E10" s="293"/>
      <c r="F10" s="293"/>
      <c r="G10" s="293"/>
      <c r="H10" s="293"/>
      <c r="I10" s="293"/>
      <c r="J10" s="293"/>
      <c r="K10" s="296"/>
      <c r="L10" s="293"/>
      <c r="M10" s="296"/>
      <c r="N10" s="296"/>
    </row>
    <row r="11" spans="1:14" x14ac:dyDescent="0.2">
      <c r="A11" s="90" t="s">
        <v>60</v>
      </c>
      <c r="B11" s="91"/>
      <c r="C11" s="91"/>
      <c r="D11" s="92">
        <v>1776497.81</v>
      </c>
      <c r="E11" s="92">
        <v>294035.86</v>
      </c>
      <c r="F11" s="92">
        <v>138847.25</v>
      </c>
      <c r="G11" s="92">
        <v>1052092.3</v>
      </c>
      <c r="H11" s="92">
        <v>48216.67</v>
      </c>
      <c r="I11" s="92">
        <v>56721.66</v>
      </c>
      <c r="J11" s="92">
        <v>186584.07</v>
      </c>
      <c r="K11" s="92">
        <v>1776497.81</v>
      </c>
      <c r="L11" s="92">
        <v>1776497.81</v>
      </c>
      <c r="M11" s="91"/>
      <c r="N11" s="91"/>
    </row>
    <row r="12" spans="1:14" x14ac:dyDescent="0.2">
      <c r="A12" s="93" t="s">
        <v>61</v>
      </c>
      <c r="B12" s="94"/>
      <c r="C12" s="94"/>
      <c r="D12" s="95">
        <v>1776497.81</v>
      </c>
      <c r="E12" s="95">
        <v>294035.86</v>
      </c>
      <c r="F12" s="95">
        <v>138847.25</v>
      </c>
      <c r="G12" s="95">
        <v>1052092.3</v>
      </c>
      <c r="H12" s="95">
        <v>48216.67</v>
      </c>
      <c r="I12" s="95">
        <v>56721.66</v>
      </c>
      <c r="J12" s="95">
        <v>186584.07</v>
      </c>
      <c r="K12" s="95">
        <v>1776497.81</v>
      </c>
      <c r="L12" s="95">
        <v>1776497.81</v>
      </c>
      <c r="M12" s="94"/>
      <c r="N12" s="94"/>
    </row>
    <row r="13" spans="1:14" x14ac:dyDescent="0.2">
      <c r="A13" s="96" t="s">
        <v>62</v>
      </c>
      <c r="B13" s="97"/>
      <c r="C13" s="97"/>
      <c r="D13" s="97"/>
      <c r="E13" s="98"/>
      <c r="F13" s="98"/>
      <c r="G13" s="98"/>
      <c r="H13" s="98"/>
      <c r="I13" s="98"/>
      <c r="J13" s="98"/>
      <c r="K13" s="99">
        <v>1776497.81</v>
      </c>
      <c r="L13" s="99">
        <v>1776497.81</v>
      </c>
      <c r="M13" s="97"/>
      <c r="N13" s="97"/>
    </row>
    <row r="14" spans="1:14" s="84" customFormat="1" x14ac:dyDescent="0.2">
      <c r="A14" s="158" t="s">
        <v>64</v>
      </c>
      <c r="B14" s="159"/>
      <c r="C14" s="159"/>
      <c r="D14" s="160">
        <v>54925.440000000002</v>
      </c>
      <c r="E14" s="161"/>
      <c r="F14" s="160">
        <v>24113.45</v>
      </c>
      <c r="G14" s="160">
        <v>30811.99</v>
      </c>
      <c r="H14" s="161"/>
      <c r="I14" s="161"/>
      <c r="J14" s="161"/>
      <c r="K14" s="159"/>
      <c r="L14" s="161"/>
      <c r="M14" s="159"/>
      <c r="N14" s="159"/>
    </row>
    <row r="15" spans="1:14" s="157" customFormat="1" x14ac:dyDescent="0.2">
      <c r="A15" s="153" t="s">
        <v>114</v>
      </c>
      <c r="B15" s="154"/>
      <c r="C15" s="154"/>
      <c r="D15" s="155">
        <v>15951.92</v>
      </c>
      <c r="E15" s="156"/>
      <c r="F15" s="156"/>
      <c r="G15" s="155">
        <v>15951.92</v>
      </c>
      <c r="H15" s="156"/>
      <c r="I15" s="156"/>
      <c r="J15" s="156"/>
      <c r="K15" s="154"/>
      <c r="L15" s="156"/>
      <c r="M15" s="154"/>
      <c r="N15" s="154"/>
    </row>
    <row r="16" spans="1:14" s="135" customFormat="1" x14ac:dyDescent="0.2">
      <c r="A16" s="131" t="s">
        <v>65</v>
      </c>
      <c r="B16" s="132"/>
      <c r="C16" s="132"/>
      <c r="D16" s="133">
        <v>40.14</v>
      </c>
      <c r="E16" s="134"/>
      <c r="F16" s="134"/>
      <c r="G16" s="133">
        <v>40.14</v>
      </c>
      <c r="H16" s="134"/>
      <c r="I16" s="134"/>
      <c r="J16" s="134"/>
      <c r="K16" s="132"/>
      <c r="L16" s="134"/>
      <c r="M16" s="132"/>
      <c r="N16" s="132"/>
    </row>
    <row r="17" spans="1:14" s="135" customFormat="1" x14ac:dyDescent="0.2">
      <c r="A17" s="131" t="s">
        <v>115</v>
      </c>
      <c r="B17" s="132"/>
      <c r="C17" s="132"/>
      <c r="D17" s="136">
        <v>270503.62</v>
      </c>
      <c r="E17" s="134"/>
      <c r="F17" s="134"/>
      <c r="G17" s="136">
        <v>236786.95</v>
      </c>
      <c r="H17" s="136">
        <v>33716.67</v>
      </c>
      <c r="I17" s="134"/>
      <c r="J17" s="134"/>
      <c r="K17" s="132"/>
      <c r="L17" s="134"/>
      <c r="M17" s="132"/>
      <c r="N17" s="132"/>
    </row>
    <row r="18" spans="1:14" s="84" customFormat="1" x14ac:dyDescent="0.2">
      <c r="A18" s="158" t="s">
        <v>66</v>
      </c>
      <c r="B18" s="159"/>
      <c r="C18" s="159"/>
      <c r="D18" s="162">
        <v>552.28</v>
      </c>
      <c r="E18" s="161"/>
      <c r="F18" s="162">
        <v>552.28</v>
      </c>
      <c r="G18" s="161"/>
      <c r="H18" s="161"/>
      <c r="I18" s="161"/>
      <c r="J18" s="161"/>
      <c r="K18" s="159"/>
      <c r="L18" s="161"/>
      <c r="M18" s="159"/>
      <c r="N18" s="159"/>
    </row>
    <row r="19" spans="1:14" s="84" customFormat="1" x14ac:dyDescent="0.2">
      <c r="A19" s="158" t="s">
        <v>67</v>
      </c>
      <c r="B19" s="159"/>
      <c r="C19" s="159"/>
      <c r="D19" s="162">
        <v>200.65</v>
      </c>
      <c r="E19" s="161"/>
      <c r="F19" s="161"/>
      <c r="G19" s="162">
        <v>200.65</v>
      </c>
      <c r="H19" s="161"/>
      <c r="I19" s="161"/>
      <c r="J19" s="161"/>
      <c r="K19" s="159"/>
      <c r="L19" s="161"/>
      <c r="M19" s="159"/>
      <c r="N19" s="159"/>
    </row>
    <row r="20" spans="1:14" s="142" customFormat="1" x14ac:dyDescent="0.2">
      <c r="A20" s="138" t="s">
        <v>68</v>
      </c>
      <c r="B20" s="139"/>
      <c r="C20" s="139"/>
      <c r="D20" s="140">
        <v>0.27</v>
      </c>
      <c r="E20" s="141"/>
      <c r="F20" s="140">
        <v>0.27</v>
      </c>
      <c r="G20" s="141"/>
      <c r="H20" s="141"/>
      <c r="I20" s="141"/>
      <c r="J20" s="141"/>
      <c r="K20" s="139"/>
      <c r="L20" s="141"/>
      <c r="M20" s="139"/>
      <c r="N20" s="139"/>
    </row>
    <row r="21" spans="1:14" s="142" customFormat="1" x14ac:dyDescent="0.2">
      <c r="A21" s="138" t="s">
        <v>69</v>
      </c>
      <c r="B21" s="139"/>
      <c r="C21" s="139"/>
      <c r="D21" s="143">
        <v>12021.85</v>
      </c>
      <c r="E21" s="141"/>
      <c r="F21" s="143">
        <v>4488.28</v>
      </c>
      <c r="G21" s="143">
        <v>7533.57</v>
      </c>
      <c r="H21" s="141"/>
      <c r="I21" s="141"/>
      <c r="J21" s="141"/>
      <c r="K21" s="139"/>
      <c r="L21" s="141"/>
      <c r="M21" s="139"/>
      <c r="N21" s="139"/>
    </row>
    <row r="22" spans="1:14" s="142" customFormat="1" x14ac:dyDescent="0.2">
      <c r="A22" s="138" t="s">
        <v>70</v>
      </c>
      <c r="B22" s="139"/>
      <c r="C22" s="139"/>
      <c r="D22" s="140">
        <v>879.94</v>
      </c>
      <c r="E22" s="141"/>
      <c r="F22" s="140">
        <v>879.94</v>
      </c>
      <c r="G22" s="141"/>
      <c r="H22" s="141"/>
      <c r="I22" s="141"/>
      <c r="J22" s="141"/>
      <c r="K22" s="139"/>
      <c r="L22" s="141"/>
      <c r="M22" s="139"/>
      <c r="N22" s="139"/>
    </row>
    <row r="23" spans="1:14" s="121" customFormat="1" x14ac:dyDescent="0.2">
      <c r="A23" s="117" t="s">
        <v>71</v>
      </c>
      <c r="B23" s="118"/>
      <c r="C23" s="118"/>
      <c r="D23" s="119">
        <v>5721.52</v>
      </c>
      <c r="E23" s="120"/>
      <c r="F23" s="120"/>
      <c r="G23" s="119">
        <v>5721.52</v>
      </c>
      <c r="H23" s="120"/>
      <c r="I23" s="120"/>
      <c r="J23" s="120"/>
      <c r="K23" s="118"/>
      <c r="L23" s="120"/>
      <c r="M23" s="118"/>
      <c r="N23" s="118"/>
    </row>
    <row r="24" spans="1:14" s="113" customFormat="1" x14ac:dyDescent="0.2">
      <c r="A24" s="108" t="s">
        <v>72</v>
      </c>
      <c r="B24" s="109"/>
      <c r="C24" s="109"/>
      <c r="D24" s="110">
        <v>1470.89</v>
      </c>
      <c r="E24" s="111"/>
      <c r="F24" s="112">
        <v>369.82</v>
      </c>
      <c r="G24" s="110">
        <v>1101.07</v>
      </c>
      <c r="H24" s="111"/>
      <c r="I24" s="111"/>
      <c r="J24" s="111"/>
      <c r="K24" s="109"/>
      <c r="L24" s="111"/>
      <c r="M24" s="109"/>
      <c r="N24" s="109"/>
    </row>
    <row r="25" spans="1:14" s="121" customFormat="1" x14ac:dyDescent="0.2">
      <c r="A25" s="117" t="s">
        <v>73</v>
      </c>
      <c r="B25" s="118"/>
      <c r="C25" s="118"/>
      <c r="D25" s="119">
        <v>52387.41</v>
      </c>
      <c r="E25" s="120"/>
      <c r="F25" s="137">
        <v>134.32</v>
      </c>
      <c r="G25" s="119">
        <v>52253.09</v>
      </c>
      <c r="H25" s="120"/>
      <c r="I25" s="120"/>
      <c r="J25" s="120"/>
      <c r="K25" s="118"/>
      <c r="L25" s="120"/>
      <c r="M25" s="118"/>
      <c r="N25" s="118"/>
    </row>
    <row r="26" spans="1:14" s="84" customFormat="1" x14ac:dyDescent="0.2">
      <c r="A26" s="158" t="s">
        <v>74</v>
      </c>
      <c r="B26" s="159"/>
      <c r="C26" s="159"/>
      <c r="D26" s="160">
        <v>1438.6</v>
      </c>
      <c r="E26" s="161"/>
      <c r="F26" s="161"/>
      <c r="G26" s="160">
        <v>1438.6</v>
      </c>
      <c r="H26" s="161"/>
      <c r="I26" s="161"/>
      <c r="J26" s="161"/>
      <c r="K26" s="159"/>
      <c r="L26" s="161"/>
      <c r="M26" s="159"/>
      <c r="N26" s="159"/>
    </row>
    <row r="27" spans="1:14" s="142" customFormat="1" x14ac:dyDescent="0.2">
      <c r="A27" s="138" t="s">
        <v>75</v>
      </c>
      <c r="B27" s="139"/>
      <c r="C27" s="139"/>
      <c r="D27" s="143">
        <v>2080.7399999999998</v>
      </c>
      <c r="E27" s="141"/>
      <c r="F27" s="143">
        <v>1466.15</v>
      </c>
      <c r="G27" s="140">
        <v>614.59</v>
      </c>
      <c r="H27" s="141"/>
      <c r="I27" s="141"/>
      <c r="J27" s="141"/>
      <c r="K27" s="139"/>
      <c r="L27" s="141"/>
      <c r="M27" s="139"/>
      <c r="N27" s="139"/>
    </row>
    <row r="28" spans="1:14" s="84" customFormat="1" x14ac:dyDescent="0.2">
      <c r="A28" s="158" t="s">
        <v>76</v>
      </c>
      <c r="B28" s="159"/>
      <c r="C28" s="159"/>
      <c r="D28" s="162">
        <v>467.35</v>
      </c>
      <c r="E28" s="161"/>
      <c r="F28" s="162">
        <v>92.18</v>
      </c>
      <c r="G28" s="162">
        <v>375.17</v>
      </c>
      <c r="H28" s="161"/>
      <c r="I28" s="161"/>
      <c r="J28" s="161"/>
      <c r="K28" s="159"/>
      <c r="L28" s="161"/>
      <c r="M28" s="159"/>
      <c r="N28" s="159"/>
    </row>
    <row r="29" spans="1:14" s="84" customFormat="1" x14ac:dyDescent="0.2">
      <c r="A29" s="158" t="s">
        <v>77</v>
      </c>
      <c r="B29" s="159"/>
      <c r="C29" s="159"/>
      <c r="D29" s="160">
        <v>21311.58</v>
      </c>
      <c r="E29" s="161"/>
      <c r="F29" s="162">
        <v>16.32</v>
      </c>
      <c r="G29" s="160">
        <v>21295.26</v>
      </c>
      <c r="H29" s="161"/>
      <c r="I29" s="161"/>
      <c r="J29" s="161"/>
      <c r="K29" s="159"/>
      <c r="L29" s="161"/>
      <c r="M29" s="159"/>
      <c r="N29" s="159"/>
    </row>
    <row r="30" spans="1:14" s="84" customFormat="1" x14ac:dyDescent="0.2">
      <c r="A30" s="158" t="s">
        <v>116</v>
      </c>
      <c r="B30" s="159"/>
      <c r="C30" s="159"/>
      <c r="D30" s="162">
        <v>48.18</v>
      </c>
      <c r="E30" s="161"/>
      <c r="F30" s="162">
        <v>48.18</v>
      </c>
      <c r="G30" s="161"/>
      <c r="H30" s="161"/>
      <c r="I30" s="161"/>
      <c r="J30" s="161"/>
      <c r="K30" s="159"/>
      <c r="L30" s="161"/>
      <c r="M30" s="159"/>
      <c r="N30" s="159"/>
    </row>
    <row r="31" spans="1:14" s="80" customFormat="1" x14ac:dyDescent="0.2">
      <c r="A31" s="148" t="s">
        <v>78</v>
      </c>
      <c r="B31" s="149"/>
      <c r="C31" s="149"/>
      <c r="D31" s="150">
        <v>4088.44</v>
      </c>
      <c r="E31" s="151"/>
      <c r="F31" s="152">
        <v>4.03</v>
      </c>
      <c r="G31" s="150">
        <v>4084.41</v>
      </c>
      <c r="H31" s="151"/>
      <c r="I31" s="151"/>
      <c r="J31" s="151"/>
      <c r="K31" s="149"/>
      <c r="L31" s="151"/>
      <c r="M31" s="149"/>
      <c r="N31" s="149"/>
    </row>
    <row r="32" spans="1:14" s="80" customFormat="1" x14ac:dyDescent="0.2">
      <c r="A32" s="148" t="s">
        <v>79</v>
      </c>
      <c r="B32" s="149"/>
      <c r="C32" s="149"/>
      <c r="D32" s="152">
        <v>237.69</v>
      </c>
      <c r="E32" s="151"/>
      <c r="F32" s="152">
        <v>171.8</v>
      </c>
      <c r="G32" s="152">
        <v>65.89</v>
      </c>
      <c r="H32" s="151"/>
      <c r="I32" s="151"/>
      <c r="J32" s="151"/>
      <c r="K32" s="149"/>
      <c r="L32" s="151"/>
      <c r="M32" s="149"/>
      <c r="N32" s="149"/>
    </row>
    <row r="33" spans="1:14" s="80" customFormat="1" x14ac:dyDescent="0.2">
      <c r="A33" s="148" t="s">
        <v>80</v>
      </c>
      <c r="B33" s="149"/>
      <c r="C33" s="149"/>
      <c r="D33" s="150">
        <v>1532.31</v>
      </c>
      <c r="E33" s="151"/>
      <c r="F33" s="150">
        <v>1087.8499999999999</v>
      </c>
      <c r="G33" s="152">
        <v>444.46</v>
      </c>
      <c r="H33" s="151"/>
      <c r="I33" s="151"/>
      <c r="J33" s="151"/>
      <c r="K33" s="149"/>
      <c r="L33" s="151"/>
      <c r="M33" s="149"/>
      <c r="N33" s="149"/>
    </row>
    <row r="34" spans="1:14" s="121" customFormat="1" x14ac:dyDescent="0.2">
      <c r="A34" s="117" t="s">
        <v>81</v>
      </c>
      <c r="B34" s="118"/>
      <c r="C34" s="118"/>
      <c r="D34" s="137">
        <v>983.24</v>
      </c>
      <c r="E34" s="120"/>
      <c r="F34" s="137">
        <v>15.15</v>
      </c>
      <c r="G34" s="137">
        <v>968.09</v>
      </c>
      <c r="H34" s="120"/>
      <c r="I34" s="120"/>
      <c r="J34" s="120"/>
      <c r="K34" s="118"/>
      <c r="L34" s="120"/>
      <c r="M34" s="118"/>
      <c r="N34" s="118"/>
    </row>
    <row r="35" spans="1:14" s="135" customFormat="1" ht="24" x14ac:dyDescent="0.2">
      <c r="A35" s="131" t="s">
        <v>82</v>
      </c>
      <c r="B35" s="132"/>
      <c r="C35" s="132"/>
      <c r="D35" s="136">
        <v>10142.91</v>
      </c>
      <c r="E35" s="134"/>
      <c r="F35" s="133">
        <v>18.59</v>
      </c>
      <c r="G35" s="136">
        <v>10124.32</v>
      </c>
      <c r="H35" s="134"/>
      <c r="I35" s="134"/>
      <c r="J35" s="134"/>
      <c r="K35" s="132"/>
      <c r="L35" s="134"/>
      <c r="M35" s="132"/>
      <c r="N35" s="132"/>
    </row>
    <row r="36" spans="1:14" s="135" customFormat="1" x14ac:dyDescent="0.2">
      <c r="A36" s="131" t="s">
        <v>83</v>
      </c>
      <c r="B36" s="132"/>
      <c r="C36" s="132"/>
      <c r="D36" s="133">
        <v>954.86</v>
      </c>
      <c r="E36" s="134"/>
      <c r="F36" s="133">
        <v>75.849999999999994</v>
      </c>
      <c r="G36" s="133">
        <v>879.01</v>
      </c>
      <c r="H36" s="134"/>
      <c r="I36" s="134"/>
      <c r="J36" s="134"/>
      <c r="K36" s="132"/>
      <c r="L36" s="134"/>
      <c r="M36" s="132"/>
      <c r="N36" s="132"/>
    </row>
    <row r="37" spans="1:14" s="126" customFormat="1" x14ac:dyDescent="0.2">
      <c r="A37" s="122" t="s">
        <v>84</v>
      </c>
      <c r="B37" s="123"/>
      <c r="C37" s="123"/>
      <c r="D37" s="124">
        <v>728938.18</v>
      </c>
      <c r="E37" s="125"/>
      <c r="F37" s="124">
        <v>67044.39</v>
      </c>
      <c r="G37" s="124">
        <v>475309.72</v>
      </c>
      <c r="H37" s="125"/>
      <c r="I37" s="125"/>
      <c r="J37" s="124">
        <v>186584.07</v>
      </c>
      <c r="K37" s="123"/>
      <c r="L37" s="125"/>
      <c r="M37" s="123"/>
      <c r="N37" s="123"/>
    </row>
    <row r="38" spans="1:14" s="142" customFormat="1" x14ac:dyDescent="0.2">
      <c r="A38" s="138" t="s">
        <v>85</v>
      </c>
      <c r="B38" s="139"/>
      <c r="C38" s="139"/>
      <c r="D38" s="143">
        <v>4995.79</v>
      </c>
      <c r="E38" s="141"/>
      <c r="F38" s="140">
        <v>392.31</v>
      </c>
      <c r="G38" s="143">
        <v>4603.4799999999996</v>
      </c>
      <c r="H38" s="141"/>
      <c r="I38" s="141"/>
      <c r="J38" s="141"/>
      <c r="K38" s="139"/>
      <c r="L38" s="141"/>
      <c r="M38" s="139"/>
      <c r="N38" s="139"/>
    </row>
    <row r="39" spans="1:14" s="80" customFormat="1" ht="24" x14ac:dyDescent="0.2">
      <c r="A39" s="148" t="s">
        <v>86</v>
      </c>
      <c r="B39" s="149"/>
      <c r="C39" s="149"/>
      <c r="D39" s="152">
        <v>25.02</v>
      </c>
      <c r="E39" s="151"/>
      <c r="F39" s="151"/>
      <c r="G39" s="152">
        <v>25.02</v>
      </c>
      <c r="H39" s="151"/>
      <c r="I39" s="151"/>
      <c r="J39" s="151"/>
      <c r="K39" s="149"/>
      <c r="L39" s="151"/>
      <c r="M39" s="149"/>
      <c r="N39" s="149"/>
    </row>
    <row r="40" spans="1:14" s="84" customFormat="1" x14ac:dyDescent="0.2">
      <c r="A40" s="158" t="s">
        <v>87</v>
      </c>
      <c r="B40" s="159"/>
      <c r="C40" s="159"/>
      <c r="D40" s="160">
        <v>1350.31</v>
      </c>
      <c r="E40" s="161"/>
      <c r="F40" s="161"/>
      <c r="G40" s="160">
        <v>1350.31</v>
      </c>
      <c r="H40" s="161"/>
      <c r="I40" s="161"/>
      <c r="J40" s="161"/>
      <c r="K40" s="159"/>
      <c r="L40" s="161"/>
      <c r="M40" s="159"/>
      <c r="N40" s="159"/>
    </row>
    <row r="41" spans="1:14" s="135" customFormat="1" x14ac:dyDescent="0.2">
      <c r="A41" s="131" t="s">
        <v>88</v>
      </c>
      <c r="B41" s="132"/>
      <c r="C41" s="132"/>
      <c r="D41" s="136">
        <v>3076.74</v>
      </c>
      <c r="E41" s="134"/>
      <c r="F41" s="134"/>
      <c r="G41" s="136">
        <v>3076.74</v>
      </c>
      <c r="H41" s="134"/>
      <c r="I41" s="134"/>
      <c r="J41" s="134"/>
      <c r="K41" s="132"/>
      <c r="L41" s="134"/>
      <c r="M41" s="132"/>
      <c r="N41" s="132"/>
    </row>
    <row r="42" spans="1:14" s="113" customFormat="1" x14ac:dyDescent="0.2">
      <c r="A42" s="108" t="s">
        <v>89</v>
      </c>
      <c r="B42" s="109"/>
      <c r="C42" s="109"/>
      <c r="D42" s="112">
        <v>60.6</v>
      </c>
      <c r="E42" s="111"/>
      <c r="F42" s="112">
        <v>60.6</v>
      </c>
      <c r="G42" s="111"/>
      <c r="H42" s="111"/>
      <c r="I42" s="111"/>
      <c r="J42" s="111"/>
      <c r="K42" s="109"/>
      <c r="L42" s="111"/>
      <c r="M42" s="109"/>
      <c r="N42" s="109"/>
    </row>
    <row r="43" spans="1:14" s="84" customFormat="1" x14ac:dyDescent="0.2">
      <c r="A43" s="158" t="s">
        <v>90</v>
      </c>
      <c r="B43" s="159"/>
      <c r="C43" s="159"/>
      <c r="D43" s="160">
        <v>14500</v>
      </c>
      <c r="E43" s="161"/>
      <c r="F43" s="161"/>
      <c r="G43" s="161"/>
      <c r="H43" s="160">
        <v>14500</v>
      </c>
      <c r="I43" s="161"/>
      <c r="J43" s="161"/>
      <c r="K43" s="159"/>
      <c r="L43" s="161"/>
      <c r="M43" s="159"/>
      <c r="N43" s="159"/>
    </row>
    <row r="44" spans="1:14" s="84" customFormat="1" x14ac:dyDescent="0.2">
      <c r="A44" s="158" t="s">
        <v>117</v>
      </c>
      <c r="B44" s="159"/>
      <c r="C44" s="159"/>
      <c r="D44" s="162">
        <v>918.93</v>
      </c>
      <c r="E44" s="161"/>
      <c r="F44" s="161"/>
      <c r="G44" s="162">
        <v>918.93</v>
      </c>
      <c r="H44" s="161"/>
      <c r="I44" s="161"/>
      <c r="J44" s="161"/>
      <c r="K44" s="159"/>
      <c r="L44" s="161"/>
      <c r="M44" s="159"/>
      <c r="N44" s="159"/>
    </row>
    <row r="45" spans="1:14" s="84" customFormat="1" ht="24" x14ac:dyDescent="0.2">
      <c r="A45" s="158" t="s">
        <v>92</v>
      </c>
      <c r="B45" s="159"/>
      <c r="C45" s="159"/>
      <c r="D45" s="162">
        <v>37.549999999999997</v>
      </c>
      <c r="E45" s="161"/>
      <c r="F45" s="162">
        <v>35.64</v>
      </c>
      <c r="G45" s="162">
        <v>1.91</v>
      </c>
      <c r="H45" s="161"/>
      <c r="I45" s="161"/>
      <c r="J45" s="161"/>
      <c r="K45" s="159"/>
      <c r="L45" s="161"/>
      <c r="M45" s="159"/>
      <c r="N45" s="159"/>
    </row>
    <row r="46" spans="1:14" s="84" customFormat="1" x14ac:dyDescent="0.2">
      <c r="A46" s="158" t="s">
        <v>94</v>
      </c>
      <c r="B46" s="159"/>
      <c r="C46" s="159"/>
      <c r="D46" s="160">
        <v>2049.27</v>
      </c>
      <c r="E46" s="161"/>
      <c r="F46" s="162">
        <v>94.01</v>
      </c>
      <c r="G46" s="160">
        <v>1955.26</v>
      </c>
      <c r="H46" s="161"/>
      <c r="I46" s="161"/>
      <c r="J46" s="161"/>
      <c r="K46" s="159"/>
      <c r="L46" s="161"/>
      <c r="M46" s="159"/>
      <c r="N46" s="159"/>
    </row>
    <row r="47" spans="1:14" s="135" customFormat="1" x14ac:dyDescent="0.2">
      <c r="A47" s="131" t="s">
        <v>95</v>
      </c>
      <c r="B47" s="132"/>
      <c r="C47" s="132"/>
      <c r="D47" s="136">
        <v>10144.15</v>
      </c>
      <c r="E47" s="134"/>
      <c r="F47" s="136">
        <v>2032.46</v>
      </c>
      <c r="G47" s="136">
        <v>8111.69</v>
      </c>
      <c r="H47" s="134"/>
      <c r="I47" s="134"/>
      <c r="J47" s="134"/>
      <c r="K47" s="132"/>
      <c r="L47" s="134"/>
      <c r="M47" s="132"/>
      <c r="N47" s="132"/>
    </row>
    <row r="48" spans="1:14" s="142" customFormat="1" ht="24" x14ac:dyDescent="0.2">
      <c r="A48" s="138" t="s">
        <v>96</v>
      </c>
      <c r="B48" s="139"/>
      <c r="C48" s="139"/>
      <c r="D48" s="140">
        <v>290.41000000000003</v>
      </c>
      <c r="E48" s="141"/>
      <c r="F48" s="140">
        <v>244.81</v>
      </c>
      <c r="G48" s="140">
        <v>45.6</v>
      </c>
      <c r="H48" s="141"/>
      <c r="I48" s="141"/>
      <c r="J48" s="141"/>
      <c r="K48" s="139"/>
      <c r="L48" s="141"/>
      <c r="M48" s="139"/>
      <c r="N48" s="139"/>
    </row>
    <row r="49" spans="1:14" s="121" customFormat="1" x14ac:dyDescent="0.2">
      <c r="A49" s="117" t="s">
        <v>97</v>
      </c>
      <c r="B49" s="118"/>
      <c r="C49" s="118"/>
      <c r="D49" s="119">
        <v>3429.14</v>
      </c>
      <c r="E49" s="120"/>
      <c r="F49" s="137">
        <v>189.48</v>
      </c>
      <c r="G49" s="119">
        <v>3239.66</v>
      </c>
      <c r="H49" s="120"/>
      <c r="I49" s="120"/>
      <c r="J49" s="120"/>
      <c r="K49" s="118"/>
      <c r="L49" s="120"/>
      <c r="M49" s="118"/>
      <c r="N49" s="118"/>
    </row>
    <row r="50" spans="1:14" s="142" customFormat="1" x14ac:dyDescent="0.2">
      <c r="A50" s="138" t="s">
        <v>98</v>
      </c>
      <c r="B50" s="139"/>
      <c r="C50" s="139"/>
      <c r="D50" s="143">
        <v>2075.62</v>
      </c>
      <c r="E50" s="141"/>
      <c r="F50" s="140">
        <v>614.19000000000005</v>
      </c>
      <c r="G50" s="143">
        <v>1461.43</v>
      </c>
      <c r="H50" s="141"/>
      <c r="I50" s="141"/>
      <c r="J50" s="141"/>
      <c r="K50" s="139"/>
      <c r="L50" s="141"/>
      <c r="M50" s="139"/>
      <c r="N50" s="139"/>
    </row>
    <row r="51" spans="1:14" s="84" customFormat="1" x14ac:dyDescent="0.2">
      <c r="A51" s="158" t="s">
        <v>99</v>
      </c>
      <c r="B51" s="159"/>
      <c r="C51" s="159"/>
      <c r="D51" s="162">
        <v>172.92</v>
      </c>
      <c r="E51" s="161"/>
      <c r="F51" s="161"/>
      <c r="G51" s="162">
        <v>172.92</v>
      </c>
      <c r="H51" s="161"/>
      <c r="I51" s="161"/>
      <c r="J51" s="161"/>
      <c r="K51" s="159"/>
      <c r="L51" s="161"/>
      <c r="M51" s="159"/>
      <c r="N51" s="159"/>
    </row>
    <row r="52" spans="1:14" s="84" customFormat="1" x14ac:dyDescent="0.2">
      <c r="A52" s="158" t="s">
        <v>100</v>
      </c>
      <c r="B52" s="159"/>
      <c r="C52" s="159"/>
      <c r="D52" s="162">
        <v>139.63</v>
      </c>
      <c r="E52" s="161"/>
      <c r="F52" s="162">
        <v>139.63</v>
      </c>
      <c r="G52" s="161"/>
      <c r="H52" s="161"/>
      <c r="I52" s="161"/>
      <c r="J52" s="161"/>
      <c r="K52" s="159"/>
      <c r="L52" s="161"/>
      <c r="M52" s="159"/>
      <c r="N52" s="159"/>
    </row>
    <row r="53" spans="1:14" s="84" customFormat="1" x14ac:dyDescent="0.2">
      <c r="A53" s="158" t="s">
        <v>101</v>
      </c>
      <c r="B53" s="159"/>
      <c r="C53" s="159"/>
      <c r="D53" s="160">
        <v>1205.4100000000001</v>
      </c>
      <c r="E53" s="161"/>
      <c r="F53" s="162">
        <v>637.80999999999995</v>
      </c>
      <c r="G53" s="162">
        <v>567.6</v>
      </c>
      <c r="H53" s="161"/>
      <c r="I53" s="161"/>
      <c r="J53" s="161"/>
      <c r="K53" s="159"/>
      <c r="L53" s="161"/>
      <c r="M53" s="159"/>
      <c r="N53" s="159"/>
    </row>
    <row r="54" spans="1:14" s="67" customFormat="1" x14ac:dyDescent="0.2">
      <c r="A54" s="127" t="s">
        <v>102</v>
      </c>
      <c r="B54" s="128"/>
      <c r="C54" s="128"/>
      <c r="D54" s="129">
        <v>167548.51999999999</v>
      </c>
      <c r="E54" s="130"/>
      <c r="F54" s="129">
        <v>16587.86</v>
      </c>
      <c r="G54" s="129">
        <v>94239</v>
      </c>
      <c r="H54" s="130"/>
      <c r="I54" s="129">
        <v>56721.66</v>
      </c>
      <c r="J54" s="130"/>
      <c r="K54" s="128"/>
      <c r="L54" s="130"/>
      <c r="M54" s="128"/>
      <c r="N54" s="128"/>
    </row>
    <row r="55" spans="1:14" s="142" customFormat="1" x14ac:dyDescent="0.2">
      <c r="A55" s="138" t="s">
        <v>103</v>
      </c>
      <c r="B55" s="139"/>
      <c r="C55" s="139"/>
      <c r="D55" s="143">
        <v>294035.86</v>
      </c>
      <c r="E55" s="143">
        <v>294035.86</v>
      </c>
      <c r="F55" s="141"/>
      <c r="G55" s="141"/>
      <c r="H55" s="141"/>
      <c r="I55" s="141"/>
      <c r="J55" s="141"/>
      <c r="K55" s="139"/>
      <c r="L55" s="141"/>
      <c r="M55" s="139"/>
      <c r="N55" s="139"/>
    </row>
    <row r="56" spans="1:14" s="142" customFormat="1" x14ac:dyDescent="0.2">
      <c r="A56" s="138" t="s">
        <v>104</v>
      </c>
      <c r="B56" s="139"/>
      <c r="C56" s="139"/>
      <c r="D56" s="140">
        <v>490.89</v>
      </c>
      <c r="E56" s="141"/>
      <c r="F56" s="140">
        <v>487.67</v>
      </c>
      <c r="G56" s="140">
        <v>3.22</v>
      </c>
      <c r="H56" s="141"/>
      <c r="I56" s="141"/>
      <c r="J56" s="141"/>
      <c r="K56" s="139"/>
      <c r="L56" s="141"/>
      <c r="M56" s="139"/>
      <c r="N56" s="139"/>
    </row>
    <row r="57" spans="1:14" s="142" customFormat="1" x14ac:dyDescent="0.2">
      <c r="A57" s="138" t="s">
        <v>105</v>
      </c>
      <c r="B57" s="139"/>
      <c r="C57" s="139"/>
      <c r="D57" s="143">
        <v>15528.19</v>
      </c>
      <c r="E57" s="141"/>
      <c r="F57" s="140">
        <v>453.73</v>
      </c>
      <c r="G57" s="143">
        <v>15074.46</v>
      </c>
      <c r="H57" s="141"/>
      <c r="I57" s="141"/>
      <c r="J57" s="141"/>
      <c r="K57" s="139"/>
      <c r="L57" s="141"/>
      <c r="M57" s="139"/>
      <c r="N57" s="139"/>
    </row>
    <row r="58" spans="1:14" s="142" customFormat="1" x14ac:dyDescent="0.2">
      <c r="A58" s="138" t="s">
        <v>106</v>
      </c>
      <c r="B58" s="139"/>
      <c r="C58" s="139"/>
      <c r="D58" s="143">
        <v>35951.78</v>
      </c>
      <c r="E58" s="141"/>
      <c r="F58" s="143">
        <v>12478.52</v>
      </c>
      <c r="G58" s="143">
        <v>23473.26</v>
      </c>
      <c r="H58" s="141"/>
      <c r="I58" s="141"/>
      <c r="J58" s="141"/>
      <c r="K58" s="139"/>
      <c r="L58" s="141"/>
      <c r="M58" s="139"/>
      <c r="N58" s="139"/>
    </row>
    <row r="59" spans="1:14" s="84" customFormat="1" x14ac:dyDescent="0.2">
      <c r="A59" s="158" t="s">
        <v>107</v>
      </c>
      <c r="B59" s="159"/>
      <c r="C59" s="159"/>
      <c r="D59" s="162">
        <v>679.38</v>
      </c>
      <c r="E59" s="161"/>
      <c r="F59" s="161"/>
      <c r="G59" s="162">
        <v>679.38</v>
      </c>
      <c r="H59" s="161"/>
      <c r="I59" s="161"/>
      <c r="J59" s="161"/>
      <c r="K59" s="159"/>
      <c r="L59" s="161"/>
      <c r="M59" s="159"/>
      <c r="N59" s="159"/>
    </row>
    <row r="60" spans="1:14" s="84" customFormat="1" x14ac:dyDescent="0.2">
      <c r="A60" s="158" t="s">
        <v>118</v>
      </c>
      <c r="B60" s="159"/>
      <c r="C60" s="159"/>
      <c r="D60" s="162">
        <v>37.549999999999997</v>
      </c>
      <c r="E60" s="161"/>
      <c r="F60" s="161"/>
      <c r="G60" s="162">
        <v>37.549999999999997</v>
      </c>
      <c r="H60" s="161"/>
      <c r="I60" s="161"/>
      <c r="J60" s="161"/>
      <c r="K60" s="159"/>
      <c r="L60" s="161"/>
      <c r="M60" s="159"/>
      <c r="N60" s="159"/>
    </row>
    <row r="61" spans="1:14" s="113" customFormat="1" x14ac:dyDescent="0.2">
      <c r="A61" s="108" t="s">
        <v>108</v>
      </c>
      <c r="B61" s="109"/>
      <c r="C61" s="109"/>
      <c r="D61" s="110">
        <v>14454.08</v>
      </c>
      <c r="E61" s="111"/>
      <c r="F61" s="112">
        <v>258.31</v>
      </c>
      <c r="G61" s="110">
        <v>14195.77</v>
      </c>
      <c r="H61" s="111"/>
      <c r="I61" s="111"/>
      <c r="J61" s="111"/>
      <c r="K61" s="109"/>
      <c r="L61" s="111"/>
      <c r="M61" s="109"/>
      <c r="N61" s="109"/>
    </row>
    <row r="62" spans="1:14" s="107" customFormat="1" ht="24" x14ac:dyDescent="0.2">
      <c r="A62" s="103" t="s">
        <v>109</v>
      </c>
      <c r="B62" s="104"/>
      <c r="C62" s="104"/>
      <c r="D62" s="105">
        <v>16420.060000000001</v>
      </c>
      <c r="E62" s="106"/>
      <c r="F62" s="105">
        <v>3561.37</v>
      </c>
      <c r="G62" s="105">
        <v>12858.69</v>
      </c>
      <c r="H62" s="106"/>
      <c r="I62" s="106"/>
      <c r="J62" s="106"/>
      <c r="K62" s="104"/>
      <c r="L62" s="106"/>
      <c r="M62" s="104"/>
      <c r="N62" s="104"/>
    </row>
    <row r="63" spans="1:14" x14ac:dyDescent="0.2">
      <c r="A63" s="100" t="s">
        <v>111</v>
      </c>
      <c r="B63" s="101"/>
      <c r="C63" s="101"/>
      <c r="D63" s="102">
        <v>1776497.81</v>
      </c>
      <c r="E63" s="102">
        <v>294035.86</v>
      </c>
      <c r="F63" s="102">
        <v>138847.25</v>
      </c>
      <c r="G63" s="102">
        <v>1052092.3</v>
      </c>
      <c r="H63" s="102">
        <v>48216.67</v>
      </c>
      <c r="I63" s="102">
        <v>56721.66</v>
      </c>
      <c r="J63" s="102">
        <v>186584.07</v>
      </c>
      <c r="K63" s="102">
        <v>1776497.81</v>
      </c>
      <c r="L63" s="102">
        <v>1776497.81</v>
      </c>
      <c r="M63" s="101"/>
      <c r="N63" s="101"/>
    </row>
    <row r="66" spans="4:4" x14ac:dyDescent="0.2">
      <c r="D66" s="45">
        <f>D63-D62-D61-D54-D42-D37-D24</f>
        <v>847605.47999999975</v>
      </c>
    </row>
    <row r="68" spans="4:4" x14ac:dyDescent="0.2">
      <c r="D68" s="45">
        <f>D58+D57+D56+D55+D50+D48+D38+D27+D22+D21+D20</f>
        <v>368351.33999999991</v>
      </c>
    </row>
  </sheetData>
  <mergeCells count="13">
    <mergeCell ref="N8:N10"/>
    <mergeCell ref="H8:H10"/>
    <mergeCell ref="I8:I10"/>
    <mergeCell ref="J8:J10"/>
    <mergeCell ref="K8:K10"/>
    <mergeCell ref="L8:L10"/>
    <mergeCell ref="M8:M10"/>
    <mergeCell ref="G8:G10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40"/>
  <sheetViews>
    <sheetView tabSelected="1" zoomScale="80" zoomScaleNormal="80" workbookViewId="0">
      <selection activeCell="HS14" sqref="HS14"/>
    </sheetView>
  </sheetViews>
  <sheetFormatPr defaultColWidth="0.85546875" defaultRowHeight="15" x14ac:dyDescent="0.25"/>
  <cols>
    <col min="1" max="16384" width="0.85546875" style="2"/>
  </cols>
  <sheetData>
    <row r="1" spans="1:111" s="1" customFormat="1" ht="12.75" x14ac:dyDescent="0.2">
      <c r="BO1" s="1" t="s">
        <v>5</v>
      </c>
    </row>
    <row r="2" spans="1:111" s="1" customFormat="1" ht="12.75" x14ac:dyDescent="0.2">
      <c r="BO2" s="263" t="s">
        <v>0</v>
      </c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</row>
    <row r="3" spans="1:111" s="1" customFormat="1" ht="12.75" x14ac:dyDescent="0.2"/>
    <row r="4" spans="1:111" s="8" customFormat="1" ht="12" x14ac:dyDescent="0.2">
      <c r="BO4" s="8" t="s">
        <v>31</v>
      </c>
    </row>
    <row r="5" spans="1:111" s="8" customFormat="1" ht="12" x14ac:dyDescent="0.2">
      <c r="BO5" s="8" t="s">
        <v>32</v>
      </c>
    </row>
    <row r="6" spans="1:111" s="1" customFormat="1" ht="12.75" x14ac:dyDescent="0.2"/>
    <row r="7" spans="1:111" s="3" customFormat="1" ht="16.5" x14ac:dyDescent="0.25">
      <c r="CX7" s="4" t="s">
        <v>1</v>
      </c>
    </row>
    <row r="8" spans="1:111" s="3" customFormat="1" ht="16.5" x14ac:dyDescent="0.25"/>
    <row r="9" spans="1:111" s="5" customFormat="1" ht="18.75" x14ac:dyDescent="0.3">
      <c r="A9" s="267" t="s">
        <v>6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</row>
    <row r="10" spans="1:111" s="6" customFormat="1" ht="18.75" x14ac:dyDescent="0.3">
      <c r="A10" s="266" t="s">
        <v>7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266"/>
      <c r="CF10" s="266"/>
      <c r="CG10" s="266"/>
      <c r="CH10" s="266"/>
      <c r="CI10" s="266"/>
      <c r="CJ10" s="266"/>
      <c r="CK10" s="266"/>
      <c r="CL10" s="266"/>
      <c r="CM10" s="266"/>
      <c r="CN10" s="266"/>
      <c r="CO10" s="266"/>
      <c r="CP10" s="266"/>
      <c r="CQ10" s="266"/>
      <c r="CR10" s="266"/>
      <c r="CS10" s="266"/>
      <c r="CT10" s="266"/>
      <c r="CU10" s="266"/>
      <c r="CV10" s="266"/>
      <c r="CW10" s="266"/>
      <c r="CX10" s="266"/>
    </row>
    <row r="11" spans="1:111" s="7" customFormat="1" ht="15.75" x14ac:dyDescent="0.25"/>
    <row r="12" spans="1:111" s="3" customFormat="1" ht="16.5" x14ac:dyDescent="0.25">
      <c r="CX12" s="4" t="s">
        <v>8</v>
      </c>
    </row>
    <row r="13" spans="1:111" s="7" customFormat="1" ht="15.75" x14ac:dyDescent="0.25"/>
    <row r="14" spans="1:111" s="9" customFormat="1" ht="92.45" customHeight="1" x14ac:dyDescent="0.2">
      <c r="A14" s="264" t="s">
        <v>9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76" t="s">
        <v>158</v>
      </c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277"/>
      <c r="BX14" s="277"/>
      <c r="BY14" s="277"/>
      <c r="BZ14" s="277"/>
      <c r="CA14" s="277"/>
      <c r="CB14" s="277"/>
      <c r="CC14" s="277"/>
      <c r="CD14" s="276" t="s">
        <v>159</v>
      </c>
      <c r="CE14" s="277"/>
      <c r="CF14" s="277"/>
      <c r="CG14" s="277"/>
      <c r="CH14" s="277"/>
      <c r="CI14" s="277"/>
      <c r="CJ14" s="277"/>
      <c r="CK14" s="277"/>
      <c r="CL14" s="277"/>
      <c r="CM14" s="277"/>
      <c r="CN14" s="277"/>
      <c r="CO14" s="277"/>
      <c r="CP14" s="277"/>
      <c r="CQ14" s="277"/>
      <c r="CR14" s="277"/>
      <c r="CS14" s="277"/>
      <c r="CT14" s="277"/>
      <c r="CU14" s="277"/>
      <c r="CV14" s="277"/>
      <c r="CW14" s="277"/>
      <c r="CX14" s="264"/>
      <c r="CY14" s="198"/>
      <c r="CZ14" s="198"/>
      <c r="DA14" s="198"/>
      <c r="DB14" s="198"/>
      <c r="DC14" s="198"/>
      <c r="DD14" s="198"/>
      <c r="DE14" s="198"/>
      <c r="DF14" s="198"/>
      <c r="DG14" s="198"/>
    </row>
    <row r="15" spans="1:111" s="10" customFormat="1" ht="15.75" x14ac:dyDescent="0.2">
      <c r="A15" s="273" t="s">
        <v>2</v>
      </c>
      <c r="B15" s="273"/>
      <c r="C15" s="273"/>
      <c r="D15" s="273"/>
      <c r="E15" s="273"/>
      <c r="F15" s="273"/>
      <c r="G15" s="273"/>
      <c r="H15" s="273"/>
      <c r="I15" s="274" t="s">
        <v>10</v>
      </c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5"/>
      <c r="BJ15" s="297">
        <f>SUM(BJ17:CC21,BJ32)</f>
        <v>13108.791730948282</v>
      </c>
      <c r="BK15" s="298"/>
      <c r="BL15" s="298"/>
      <c r="BM15" s="298"/>
      <c r="BN15" s="298"/>
      <c r="BO15" s="298"/>
      <c r="BP15" s="298"/>
      <c r="BQ15" s="298"/>
      <c r="BR15" s="298"/>
      <c r="BS15" s="298"/>
      <c r="BT15" s="298"/>
      <c r="BU15" s="298"/>
      <c r="BV15" s="298"/>
      <c r="BW15" s="298"/>
      <c r="BX15" s="298"/>
      <c r="BY15" s="298"/>
      <c r="BZ15" s="298"/>
      <c r="CA15" s="298"/>
      <c r="CB15" s="298"/>
      <c r="CC15" s="299"/>
      <c r="CD15" s="297">
        <f>BJ15</f>
        <v>13108.791730948282</v>
      </c>
      <c r="CE15" s="298"/>
      <c r="CF15" s="298"/>
      <c r="CG15" s="298"/>
      <c r="CH15" s="298"/>
      <c r="CI15" s="298"/>
      <c r="CJ15" s="298"/>
      <c r="CK15" s="298"/>
      <c r="CL15" s="298"/>
      <c r="CM15" s="298"/>
      <c r="CN15" s="298"/>
      <c r="CO15" s="298"/>
      <c r="CP15" s="298"/>
      <c r="CQ15" s="298"/>
      <c r="CR15" s="298"/>
      <c r="CS15" s="298"/>
      <c r="CT15" s="298"/>
      <c r="CU15" s="298"/>
      <c r="CV15" s="298"/>
      <c r="CW15" s="298"/>
      <c r="CX15" s="299"/>
      <c r="CY15" s="199"/>
      <c r="CZ15" s="199"/>
      <c r="DA15" s="199"/>
      <c r="DB15" s="199"/>
      <c r="DC15" s="199"/>
      <c r="DD15" s="199"/>
      <c r="DE15" s="199"/>
      <c r="DF15" s="199"/>
      <c r="DG15" s="199"/>
    </row>
    <row r="16" spans="1:111" s="10" customFormat="1" ht="15.75" x14ac:dyDescent="0.2">
      <c r="A16" s="243"/>
      <c r="B16" s="243"/>
      <c r="C16" s="243"/>
      <c r="D16" s="243"/>
      <c r="E16" s="243"/>
      <c r="F16" s="243"/>
      <c r="G16" s="243"/>
      <c r="H16" s="243"/>
      <c r="I16" s="271" t="s">
        <v>11</v>
      </c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2"/>
      <c r="BJ16" s="246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8"/>
      <c r="CD16" s="300"/>
      <c r="CE16" s="301"/>
      <c r="CF16" s="301"/>
      <c r="CG16" s="301"/>
      <c r="CH16" s="301"/>
      <c r="CI16" s="301"/>
      <c r="CJ16" s="301"/>
      <c r="CK16" s="301"/>
      <c r="CL16" s="301"/>
      <c r="CM16" s="301"/>
      <c r="CN16" s="301"/>
      <c r="CO16" s="301"/>
      <c r="CP16" s="301"/>
      <c r="CQ16" s="301"/>
      <c r="CR16" s="301"/>
      <c r="CS16" s="301"/>
      <c r="CT16" s="301"/>
      <c r="CU16" s="301"/>
      <c r="CV16" s="301"/>
      <c r="CW16" s="301"/>
      <c r="CX16" s="302"/>
      <c r="CY16" s="199"/>
      <c r="CZ16" s="199"/>
      <c r="DA16" s="199"/>
      <c r="DB16" s="199"/>
      <c r="DC16" s="199"/>
      <c r="DD16" s="199"/>
      <c r="DE16" s="199"/>
      <c r="DF16" s="199"/>
      <c r="DG16" s="199"/>
    </row>
    <row r="17" spans="1:111" s="10" customFormat="1" ht="21.75" customHeight="1" x14ac:dyDescent="0.2">
      <c r="A17" s="243"/>
      <c r="B17" s="243"/>
      <c r="C17" s="243"/>
      <c r="D17" s="243"/>
      <c r="E17" s="243"/>
      <c r="F17" s="243"/>
      <c r="G17" s="243"/>
      <c r="H17" s="243"/>
      <c r="I17" s="251" t="s">
        <v>12</v>
      </c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2"/>
      <c r="BJ17" s="303">
        <f>('[2]Передача ЭЭ 2024'!$M$9+'[2]Передача ЭЭ 2024'!$M$10)/1000</f>
        <v>162.67050275665946</v>
      </c>
      <c r="BK17" s="304"/>
      <c r="BL17" s="304"/>
      <c r="BM17" s="304"/>
      <c r="BN17" s="304"/>
      <c r="BO17" s="304"/>
      <c r="BP17" s="304"/>
      <c r="BQ17" s="304"/>
      <c r="BR17" s="304"/>
      <c r="BS17" s="304"/>
      <c r="BT17" s="304"/>
      <c r="BU17" s="304"/>
      <c r="BV17" s="304"/>
      <c r="BW17" s="304"/>
      <c r="BX17" s="304"/>
      <c r="BY17" s="304"/>
      <c r="BZ17" s="304"/>
      <c r="CA17" s="304"/>
      <c r="CB17" s="304"/>
      <c r="CC17" s="305"/>
      <c r="CD17" s="300">
        <f>BJ17</f>
        <v>162.67050275665946</v>
      </c>
      <c r="CE17" s="301"/>
      <c r="CF17" s="301"/>
      <c r="CG17" s="301"/>
      <c r="CH17" s="301"/>
      <c r="CI17" s="301"/>
      <c r="CJ17" s="301"/>
      <c r="CK17" s="301"/>
      <c r="CL17" s="301"/>
      <c r="CM17" s="301"/>
      <c r="CN17" s="301"/>
      <c r="CO17" s="301"/>
      <c r="CP17" s="301"/>
      <c r="CQ17" s="301"/>
      <c r="CR17" s="301"/>
      <c r="CS17" s="301"/>
      <c r="CT17" s="301"/>
      <c r="CU17" s="301"/>
      <c r="CV17" s="301"/>
      <c r="CW17" s="301"/>
      <c r="CX17" s="302"/>
      <c r="CY17" s="199"/>
      <c r="CZ17" s="199"/>
      <c r="DA17" s="199"/>
      <c r="DB17" s="199"/>
      <c r="DC17" s="199"/>
      <c r="DD17" s="199"/>
      <c r="DE17" s="199"/>
      <c r="DF17" s="199"/>
      <c r="DG17" s="199"/>
    </row>
    <row r="18" spans="1:111" s="10" customFormat="1" ht="21.75" customHeight="1" x14ac:dyDescent="0.2">
      <c r="A18" s="243"/>
      <c r="B18" s="243"/>
      <c r="C18" s="243"/>
      <c r="D18" s="243"/>
      <c r="E18" s="243"/>
      <c r="F18" s="243"/>
      <c r="G18" s="243"/>
      <c r="H18" s="243"/>
      <c r="I18" s="251" t="s">
        <v>13</v>
      </c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2"/>
      <c r="BJ18" s="303">
        <f>('[2]Передача ЭЭ 2024'!$M$28)/1000</f>
        <v>253.73407554327588</v>
      </c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5"/>
      <c r="CD18" s="300">
        <f>BJ18</f>
        <v>253.73407554327588</v>
      </c>
      <c r="CE18" s="301"/>
      <c r="CF18" s="301"/>
      <c r="CG18" s="301"/>
      <c r="CH18" s="301"/>
      <c r="CI18" s="301"/>
      <c r="CJ18" s="301"/>
      <c r="CK18" s="301"/>
      <c r="CL18" s="301"/>
      <c r="CM18" s="301"/>
      <c r="CN18" s="301"/>
      <c r="CO18" s="301"/>
      <c r="CP18" s="301"/>
      <c r="CQ18" s="301"/>
      <c r="CR18" s="301"/>
      <c r="CS18" s="301"/>
      <c r="CT18" s="301"/>
      <c r="CU18" s="301"/>
      <c r="CV18" s="301"/>
      <c r="CW18" s="301"/>
      <c r="CX18" s="302"/>
      <c r="CY18" s="199"/>
      <c r="CZ18" s="199"/>
      <c r="DA18" s="199"/>
      <c r="DB18" s="199"/>
      <c r="DC18" s="199"/>
      <c r="DD18" s="199"/>
      <c r="DE18" s="199"/>
      <c r="DF18" s="199"/>
      <c r="DG18" s="199"/>
    </row>
    <row r="19" spans="1:111" s="10" customFormat="1" ht="21.75" customHeight="1" x14ac:dyDescent="0.2">
      <c r="A19" s="243"/>
      <c r="B19" s="243"/>
      <c r="C19" s="243"/>
      <c r="D19" s="243"/>
      <c r="E19" s="243"/>
      <c r="F19" s="243"/>
      <c r="G19" s="243"/>
      <c r="H19" s="243"/>
      <c r="I19" s="251" t="s">
        <v>14</v>
      </c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2"/>
      <c r="BJ19" s="303">
        <f>('[2]Передача ЭЭ 2024'!$M$32)/1000</f>
        <v>4846.821707294288</v>
      </c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5"/>
      <c r="CD19" s="300">
        <f>BJ19</f>
        <v>4846.821707294288</v>
      </c>
      <c r="CE19" s="301"/>
      <c r="CF19" s="301"/>
      <c r="CG19" s="301"/>
      <c r="CH19" s="301"/>
      <c r="CI19" s="301"/>
      <c r="CJ19" s="301"/>
      <c r="CK19" s="301"/>
      <c r="CL19" s="301"/>
      <c r="CM19" s="301"/>
      <c r="CN19" s="301"/>
      <c r="CO19" s="301"/>
      <c r="CP19" s="301"/>
      <c r="CQ19" s="301"/>
      <c r="CR19" s="301"/>
      <c r="CS19" s="301"/>
      <c r="CT19" s="301"/>
      <c r="CU19" s="301"/>
      <c r="CV19" s="301"/>
      <c r="CW19" s="301"/>
      <c r="CX19" s="302"/>
      <c r="CY19" s="199"/>
      <c r="CZ19" s="199"/>
      <c r="DA19" s="199"/>
      <c r="DB19" s="199"/>
      <c r="DC19" s="199"/>
      <c r="DD19" s="199"/>
      <c r="DE19" s="199"/>
      <c r="DF19" s="199"/>
      <c r="DG19" s="199"/>
    </row>
    <row r="20" spans="1:111" s="10" customFormat="1" ht="21.75" customHeight="1" x14ac:dyDescent="0.2">
      <c r="A20" s="243"/>
      <c r="B20" s="243"/>
      <c r="C20" s="243"/>
      <c r="D20" s="243"/>
      <c r="E20" s="243"/>
      <c r="F20" s="243"/>
      <c r="G20" s="243"/>
      <c r="H20" s="243"/>
      <c r="I20" s="251" t="s">
        <v>15</v>
      </c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2"/>
      <c r="BJ20" s="303">
        <f>('[2]Передача ЭЭ 2024'!$M$35)/1000</f>
        <v>1159.08101060632</v>
      </c>
      <c r="BK20" s="304"/>
      <c r="BL20" s="304"/>
      <c r="BM20" s="304"/>
      <c r="BN20" s="304"/>
      <c r="BO20" s="304"/>
      <c r="BP20" s="304"/>
      <c r="BQ20" s="304"/>
      <c r="BR20" s="304"/>
      <c r="BS20" s="304"/>
      <c r="BT20" s="304"/>
      <c r="BU20" s="304"/>
      <c r="BV20" s="304"/>
      <c r="BW20" s="304"/>
      <c r="BX20" s="304"/>
      <c r="BY20" s="304"/>
      <c r="BZ20" s="304"/>
      <c r="CA20" s="304"/>
      <c r="CB20" s="304"/>
      <c r="CC20" s="305"/>
      <c r="CD20" s="300">
        <f>BJ20</f>
        <v>1159.08101060632</v>
      </c>
      <c r="CE20" s="301"/>
      <c r="CF20" s="301"/>
      <c r="CG20" s="301"/>
      <c r="CH20" s="301"/>
      <c r="CI20" s="301"/>
      <c r="CJ20" s="301"/>
      <c r="CK20" s="301"/>
      <c r="CL20" s="301"/>
      <c r="CM20" s="301"/>
      <c r="CN20" s="301"/>
      <c r="CO20" s="301"/>
      <c r="CP20" s="301"/>
      <c r="CQ20" s="301"/>
      <c r="CR20" s="301"/>
      <c r="CS20" s="301"/>
      <c r="CT20" s="301"/>
      <c r="CU20" s="301"/>
      <c r="CV20" s="301"/>
      <c r="CW20" s="301"/>
      <c r="CX20" s="302"/>
      <c r="CY20" s="199"/>
      <c r="CZ20" s="199"/>
      <c r="DA20" s="199"/>
      <c r="DB20" s="199"/>
      <c r="DC20" s="199"/>
      <c r="DD20" s="199"/>
      <c r="DE20" s="199"/>
      <c r="DF20" s="199"/>
      <c r="DG20" s="199"/>
    </row>
    <row r="21" spans="1:111" s="10" customFormat="1" ht="21.75" customHeight="1" x14ac:dyDescent="0.2">
      <c r="A21" s="243"/>
      <c r="B21" s="243"/>
      <c r="C21" s="243"/>
      <c r="D21" s="243"/>
      <c r="E21" s="243"/>
      <c r="F21" s="243"/>
      <c r="G21" s="243"/>
      <c r="H21" s="243"/>
      <c r="I21" s="251" t="s">
        <v>16</v>
      </c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2"/>
      <c r="BJ21" s="303">
        <f>BJ23+BJ24+BJ25</f>
        <v>6679.257374747739</v>
      </c>
      <c r="BK21" s="304"/>
      <c r="BL21" s="304"/>
      <c r="BM21" s="304"/>
      <c r="BN21" s="304"/>
      <c r="BO21" s="304"/>
      <c r="BP21" s="304"/>
      <c r="BQ21" s="304"/>
      <c r="BR21" s="304"/>
      <c r="BS21" s="304"/>
      <c r="BT21" s="304"/>
      <c r="BU21" s="304"/>
      <c r="BV21" s="304"/>
      <c r="BW21" s="304"/>
      <c r="BX21" s="304"/>
      <c r="BY21" s="304"/>
      <c r="BZ21" s="304"/>
      <c r="CA21" s="304"/>
      <c r="CB21" s="304"/>
      <c r="CC21" s="305"/>
      <c r="CD21" s="300">
        <f>BJ21</f>
        <v>6679.257374747739</v>
      </c>
      <c r="CE21" s="301"/>
      <c r="CF21" s="301"/>
      <c r="CG21" s="301"/>
      <c r="CH21" s="301"/>
      <c r="CI21" s="301"/>
      <c r="CJ21" s="301"/>
      <c r="CK21" s="301"/>
      <c r="CL21" s="301"/>
      <c r="CM21" s="301"/>
      <c r="CN21" s="301"/>
      <c r="CO21" s="301"/>
      <c r="CP21" s="301"/>
      <c r="CQ21" s="301"/>
      <c r="CR21" s="301"/>
      <c r="CS21" s="301"/>
      <c r="CT21" s="301"/>
      <c r="CU21" s="301"/>
      <c r="CV21" s="301"/>
      <c r="CW21" s="301"/>
      <c r="CX21" s="302"/>
      <c r="CY21" s="199"/>
      <c r="CZ21" s="199"/>
      <c r="DA21" s="199"/>
      <c r="DB21" s="199"/>
      <c r="DC21" s="199"/>
      <c r="DD21" s="199"/>
      <c r="DE21" s="199"/>
      <c r="DF21" s="199"/>
      <c r="DG21" s="199"/>
    </row>
    <row r="22" spans="1:111" s="10" customFormat="1" ht="21.75" customHeight="1" x14ac:dyDescent="0.2">
      <c r="A22" s="243"/>
      <c r="B22" s="243"/>
      <c r="C22" s="243"/>
      <c r="D22" s="243"/>
      <c r="E22" s="243"/>
      <c r="F22" s="243"/>
      <c r="G22" s="243"/>
      <c r="H22" s="243"/>
      <c r="I22" s="251" t="s">
        <v>17</v>
      </c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2"/>
      <c r="BJ22" s="303"/>
      <c r="BK22" s="304"/>
      <c r="BL22" s="304"/>
      <c r="BM22" s="304"/>
      <c r="BN22" s="304"/>
      <c r="BO22" s="304"/>
      <c r="BP22" s="304"/>
      <c r="BQ22" s="304"/>
      <c r="BR22" s="304"/>
      <c r="BS22" s="304"/>
      <c r="BT22" s="304"/>
      <c r="BU22" s="304"/>
      <c r="BV22" s="304"/>
      <c r="BW22" s="304"/>
      <c r="BX22" s="304"/>
      <c r="BY22" s="304"/>
      <c r="BZ22" s="304"/>
      <c r="CA22" s="304"/>
      <c r="CB22" s="304"/>
      <c r="CC22" s="305"/>
      <c r="CD22" s="300"/>
      <c r="CE22" s="301"/>
      <c r="CF22" s="301"/>
      <c r="CG22" s="301"/>
      <c r="CH22" s="301"/>
      <c r="CI22" s="301"/>
      <c r="CJ22" s="301"/>
      <c r="CK22" s="301"/>
      <c r="CL22" s="301"/>
      <c r="CM22" s="301"/>
      <c r="CN22" s="301"/>
      <c r="CO22" s="301"/>
      <c r="CP22" s="301"/>
      <c r="CQ22" s="301"/>
      <c r="CR22" s="301"/>
      <c r="CS22" s="301"/>
      <c r="CT22" s="301"/>
      <c r="CU22" s="301"/>
      <c r="CV22" s="301"/>
      <c r="CW22" s="301"/>
      <c r="CX22" s="302"/>
      <c r="CY22" s="199"/>
      <c r="CZ22" s="199"/>
      <c r="DA22" s="199"/>
      <c r="DB22" s="199"/>
      <c r="DC22" s="199"/>
      <c r="DD22" s="199"/>
      <c r="DE22" s="199"/>
      <c r="DF22" s="199"/>
      <c r="DG22" s="199"/>
    </row>
    <row r="23" spans="1:111" s="10" customFormat="1" ht="36.75" customHeight="1" x14ac:dyDescent="0.2">
      <c r="A23" s="243"/>
      <c r="B23" s="243"/>
      <c r="C23" s="243"/>
      <c r="D23" s="243"/>
      <c r="E23" s="243"/>
      <c r="F23" s="243"/>
      <c r="G23" s="243"/>
      <c r="H23" s="243"/>
      <c r="I23" s="244" t="s">
        <v>18</v>
      </c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5"/>
      <c r="BJ23" s="303">
        <f>('[2]Передача ЭЭ 2024'!$M$15)/1000-BJ28</f>
        <v>6336.3526184390666</v>
      </c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5"/>
      <c r="CD23" s="300">
        <f>BJ23</f>
        <v>6336.3526184390666</v>
      </c>
      <c r="CE23" s="301"/>
      <c r="CF23" s="301"/>
      <c r="CG23" s="301"/>
      <c r="CH23" s="301"/>
      <c r="CI23" s="301"/>
      <c r="CJ23" s="301"/>
      <c r="CK23" s="301"/>
      <c r="CL23" s="301"/>
      <c r="CM23" s="301"/>
      <c r="CN23" s="301"/>
      <c r="CO23" s="301"/>
      <c r="CP23" s="301"/>
      <c r="CQ23" s="301"/>
      <c r="CR23" s="301"/>
      <c r="CS23" s="301"/>
      <c r="CT23" s="301"/>
      <c r="CU23" s="301"/>
      <c r="CV23" s="301"/>
      <c r="CW23" s="301"/>
      <c r="CX23" s="302"/>
      <c r="CY23" s="199"/>
      <c r="CZ23" s="199"/>
      <c r="DA23" s="199"/>
      <c r="DB23" s="199"/>
      <c r="DC23" s="199"/>
      <c r="DD23" s="199"/>
      <c r="DE23" s="199"/>
      <c r="DF23" s="199"/>
      <c r="DG23" s="199"/>
    </row>
    <row r="24" spans="1:111" s="10" customFormat="1" ht="54" customHeight="1" x14ac:dyDescent="0.2">
      <c r="A24" s="243"/>
      <c r="B24" s="243"/>
      <c r="C24" s="243"/>
      <c r="D24" s="243"/>
      <c r="E24" s="243"/>
      <c r="F24" s="243"/>
      <c r="G24" s="243"/>
      <c r="H24" s="243"/>
      <c r="I24" s="244" t="s">
        <v>19</v>
      </c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5"/>
      <c r="BJ24" s="303">
        <f>('[2]Передача ЭЭ 2024'!$M$42+'[2]Передача ЭЭ 2024'!$M$43+'[2]Передача ЭЭ 2024'!$M$45)/1000</f>
        <v>9.6534189878360834</v>
      </c>
      <c r="BK24" s="304"/>
      <c r="BL24" s="304"/>
      <c r="BM24" s="304"/>
      <c r="BN24" s="304"/>
      <c r="BO24" s="304"/>
      <c r="BP24" s="304"/>
      <c r="BQ24" s="304"/>
      <c r="BR24" s="304"/>
      <c r="BS24" s="304"/>
      <c r="BT24" s="304"/>
      <c r="BU24" s="304"/>
      <c r="BV24" s="304"/>
      <c r="BW24" s="304"/>
      <c r="BX24" s="304"/>
      <c r="BY24" s="304"/>
      <c r="BZ24" s="304"/>
      <c r="CA24" s="304"/>
      <c r="CB24" s="304"/>
      <c r="CC24" s="305"/>
      <c r="CD24" s="300">
        <f>BJ24</f>
        <v>9.6534189878360834</v>
      </c>
      <c r="CE24" s="301"/>
      <c r="CF24" s="301"/>
      <c r="CG24" s="301"/>
      <c r="CH24" s="301"/>
      <c r="CI24" s="301"/>
      <c r="CJ24" s="301"/>
      <c r="CK24" s="301"/>
      <c r="CL24" s="301"/>
      <c r="CM24" s="301"/>
      <c r="CN24" s="301"/>
      <c r="CO24" s="301"/>
      <c r="CP24" s="301"/>
      <c r="CQ24" s="301"/>
      <c r="CR24" s="301"/>
      <c r="CS24" s="301"/>
      <c r="CT24" s="301"/>
      <c r="CU24" s="301"/>
      <c r="CV24" s="301"/>
      <c r="CW24" s="301"/>
      <c r="CX24" s="302"/>
      <c r="CY24" s="199"/>
      <c r="CZ24" s="199"/>
      <c r="DA24" s="199"/>
      <c r="DB24" s="199"/>
      <c r="DC24" s="199"/>
      <c r="DD24" s="199"/>
      <c r="DE24" s="199"/>
      <c r="DF24" s="199"/>
      <c r="DG24" s="199"/>
    </row>
    <row r="25" spans="1:111" s="10" customFormat="1" ht="36.75" customHeight="1" x14ac:dyDescent="0.2">
      <c r="A25" s="243"/>
      <c r="B25" s="243"/>
      <c r="C25" s="243"/>
      <c r="D25" s="243"/>
      <c r="E25" s="243"/>
      <c r="F25" s="243"/>
      <c r="G25" s="243"/>
      <c r="H25" s="243"/>
      <c r="I25" s="244" t="s">
        <v>20</v>
      </c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5"/>
      <c r="BJ25" s="303">
        <f>BJ27+BJ28+BJ29+BJ30+BJ31+BJ3</f>
        <v>333.25133732083651</v>
      </c>
      <c r="BK25" s="304"/>
      <c r="BL25" s="304"/>
      <c r="BM25" s="304"/>
      <c r="BN25" s="304"/>
      <c r="BO25" s="304"/>
      <c r="BP25" s="304"/>
      <c r="BQ25" s="304"/>
      <c r="BR25" s="304"/>
      <c r="BS25" s="304"/>
      <c r="BT25" s="304"/>
      <c r="BU25" s="304"/>
      <c r="BV25" s="304"/>
      <c r="BW25" s="304"/>
      <c r="BX25" s="304"/>
      <c r="BY25" s="304"/>
      <c r="BZ25" s="304"/>
      <c r="CA25" s="304"/>
      <c r="CB25" s="304"/>
      <c r="CC25" s="305"/>
      <c r="CD25" s="300">
        <f>BJ25</f>
        <v>333.25133732083651</v>
      </c>
      <c r="CE25" s="301"/>
      <c r="CF25" s="301"/>
      <c r="CG25" s="301"/>
      <c r="CH25" s="301"/>
      <c r="CI25" s="301"/>
      <c r="CJ25" s="301"/>
      <c r="CK25" s="301"/>
      <c r="CL25" s="301"/>
      <c r="CM25" s="301"/>
      <c r="CN25" s="301"/>
      <c r="CO25" s="301"/>
      <c r="CP25" s="301"/>
      <c r="CQ25" s="301"/>
      <c r="CR25" s="301"/>
      <c r="CS25" s="301"/>
      <c r="CT25" s="301"/>
      <c r="CU25" s="301"/>
      <c r="CV25" s="301"/>
      <c r="CW25" s="301"/>
      <c r="CX25" s="302"/>
      <c r="CY25" s="199"/>
      <c r="CZ25" s="199"/>
      <c r="DA25" s="199"/>
      <c r="DB25" s="199"/>
      <c r="DC25" s="199"/>
      <c r="DD25" s="199"/>
      <c r="DE25" s="199"/>
      <c r="DF25" s="199"/>
      <c r="DG25" s="199"/>
    </row>
    <row r="26" spans="1:111" s="10" customFormat="1" ht="21.75" customHeight="1" x14ac:dyDescent="0.2">
      <c r="A26" s="243"/>
      <c r="B26" s="243"/>
      <c r="C26" s="243"/>
      <c r="D26" s="243"/>
      <c r="E26" s="243"/>
      <c r="F26" s="243"/>
      <c r="G26" s="243"/>
      <c r="H26" s="243"/>
      <c r="I26" s="244" t="s">
        <v>11</v>
      </c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5"/>
      <c r="BJ26" s="303"/>
      <c r="BK26" s="304"/>
      <c r="BL26" s="304"/>
      <c r="BM26" s="304"/>
      <c r="BN26" s="304"/>
      <c r="BO26" s="304"/>
      <c r="BP26" s="304"/>
      <c r="BQ26" s="304"/>
      <c r="BR26" s="304"/>
      <c r="BS26" s="304"/>
      <c r="BT26" s="304"/>
      <c r="BU26" s="304"/>
      <c r="BV26" s="304"/>
      <c r="BW26" s="304"/>
      <c r="BX26" s="304"/>
      <c r="BY26" s="304"/>
      <c r="BZ26" s="304"/>
      <c r="CA26" s="304"/>
      <c r="CB26" s="304"/>
      <c r="CC26" s="305"/>
      <c r="CD26" s="300"/>
      <c r="CE26" s="301"/>
      <c r="CF26" s="301"/>
      <c r="CG26" s="301"/>
      <c r="CH26" s="301"/>
      <c r="CI26" s="301"/>
      <c r="CJ26" s="301"/>
      <c r="CK26" s="301"/>
      <c r="CL26" s="301"/>
      <c r="CM26" s="301"/>
      <c r="CN26" s="301"/>
      <c r="CO26" s="301"/>
      <c r="CP26" s="301"/>
      <c r="CQ26" s="301"/>
      <c r="CR26" s="301"/>
      <c r="CS26" s="301"/>
      <c r="CT26" s="301"/>
      <c r="CU26" s="301"/>
      <c r="CV26" s="301"/>
      <c r="CW26" s="301"/>
      <c r="CX26" s="302"/>
      <c r="CY26" s="199"/>
      <c r="CZ26" s="199"/>
      <c r="DA26" s="199"/>
      <c r="DB26" s="199"/>
      <c r="DC26" s="199"/>
      <c r="DD26" s="199"/>
      <c r="DE26" s="199"/>
      <c r="DF26" s="199"/>
      <c r="DG26" s="199"/>
    </row>
    <row r="27" spans="1:111" s="10" customFormat="1" ht="21.75" customHeight="1" x14ac:dyDescent="0.2">
      <c r="A27" s="243"/>
      <c r="B27" s="243"/>
      <c r="C27" s="243"/>
      <c r="D27" s="243"/>
      <c r="E27" s="243"/>
      <c r="F27" s="243"/>
      <c r="G27" s="243"/>
      <c r="H27" s="243"/>
      <c r="I27" s="249" t="s">
        <v>21</v>
      </c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50"/>
      <c r="BJ27" s="303">
        <f>'[2]Передача ЭЭ 2024'!$M$40/1000</f>
        <v>8.1327540594627816</v>
      </c>
      <c r="BK27" s="304"/>
      <c r="BL27" s="304"/>
      <c r="BM27" s="304"/>
      <c r="BN27" s="304"/>
      <c r="BO27" s="304"/>
      <c r="BP27" s="304"/>
      <c r="BQ27" s="304"/>
      <c r="BR27" s="304"/>
      <c r="BS27" s="304"/>
      <c r="BT27" s="304"/>
      <c r="BU27" s="304"/>
      <c r="BV27" s="304"/>
      <c r="BW27" s="304"/>
      <c r="BX27" s="304"/>
      <c r="BY27" s="304"/>
      <c r="BZ27" s="304"/>
      <c r="CA27" s="304"/>
      <c r="CB27" s="304"/>
      <c r="CC27" s="305"/>
      <c r="CD27" s="300">
        <f>BJ27</f>
        <v>8.1327540594627816</v>
      </c>
      <c r="CE27" s="301"/>
      <c r="CF27" s="301"/>
      <c r="CG27" s="301"/>
      <c r="CH27" s="301"/>
      <c r="CI27" s="301"/>
      <c r="CJ27" s="301"/>
      <c r="CK27" s="301"/>
      <c r="CL27" s="301"/>
      <c r="CM27" s="301"/>
      <c r="CN27" s="301"/>
      <c r="CO27" s="301"/>
      <c r="CP27" s="301"/>
      <c r="CQ27" s="301"/>
      <c r="CR27" s="301"/>
      <c r="CS27" s="301"/>
      <c r="CT27" s="301"/>
      <c r="CU27" s="301"/>
      <c r="CV27" s="301"/>
      <c r="CW27" s="301"/>
      <c r="CX27" s="302"/>
      <c r="CY27" s="199"/>
      <c r="CZ27" s="199"/>
      <c r="DA27" s="199"/>
      <c r="DB27" s="199"/>
      <c r="DC27" s="199"/>
      <c r="DD27" s="199"/>
      <c r="DE27" s="199"/>
      <c r="DF27" s="199"/>
      <c r="DG27" s="199"/>
    </row>
    <row r="28" spans="1:111" s="10" customFormat="1" ht="36" customHeight="1" x14ac:dyDescent="0.2">
      <c r="A28" s="243"/>
      <c r="B28" s="243"/>
      <c r="C28" s="243"/>
      <c r="D28" s="243"/>
      <c r="E28" s="243"/>
      <c r="F28" s="243"/>
      <c r="G28" s="243"/>
      <c r="H28" s="243"/>
      <c r="I28" s="249" t="s">
        <v>29</v>
      </c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50"/>
      <c r="BJ28" s="303">
        <f>('[2]Передача ЭЭ 2024'!$M$19+'[2]Передача ЭЭ 2024'!$M$23)/1000</f>
        <v>108.58674396121189</v>
      </c>
      <c r="BK28" s="304"/>
      <c r="BL28" s="304"/>
      <c r="BM28" s="304"/>
      <c r="BN28" s="304"/>
      <c r="BO28" s="304"/>
      <c r="BP28" s="304"/>
      <c r="BQ28" s="304"/>
      <c r="BR28" s="304"/>
      <c r="BS28" s="304"/>
      <c r="BT28" s="304"/>
      <c r="BU28" s="304"/>
      <c r="BV28" s="304"/>
      <c r="BW28" s="304"/>
      <c r="BX28" s="304"/>
      <c r="BY28" s="304"/>
      <c r="BZ28" s="304"/>
      <c r="CA28" s="304"/>
      <c r="CB28" s="304"/>
      <c r="CC28" s="305"/>
      <c r="CD28" s="300">
        <f>BJ28</f>
        <v>108.58674396121189</v>
      </c>
      <c r="CE28" s="301"/>
      <c r="CF28" s="301"/>
      <c r="CG28" s="301"/>
      <c r="CH28" s="301"/>
      <c r="CI28" s="301"/>
      <c r="CJ28" s="301"/>
      <c r="CK28" s="301"/>
      <c r="CL28" s="301"/>
      <c r="CM28" s="301"/>
      <c r="CN28" s="301"/>
      <c r="CO28" s="301"/>
      <c r="CP28" s="301"/>
      <c r="CQ28" s="301"/>
      <c r="CR28" s="301"/>
      <c r="CS28" s="301"/>
      <c r="CT28" s="301"/>
      <c r="CU28" s="301"/>
      <c r="CV28" s="301"/>
      <c r="CW28" s="301"/>
      <c r="CX28" s="302"/>
      <c r="CY28" s="199"/>
      <c r="CZ28" s="199"/>
      <c r="DA28" s="199"/>
      <c r="DB28" s="199"/>
      <c r="DC28" s="199"/>
      <c r="DD28" s="199"/>
      <c r="DE28" s="199"/>
      <c r="DF28" s="199"/>
      <c r="DG28" s="199"/>
    </row>
    <row r="29" spans="1:111" s="10" customFormat="1" ht="54" customHeight="1" x14ac:dyDescent="0.2">
      <c r="A29" s="243"/>
      <c r="B29" s="243"/>
      <c r="C29" s="243"/>
      <c r="D29" s="243"/>
      <c r="E29" s="243"/>
      <c r="F29" s="243"/>
      <c r="G29" s="243"/>
      <c r="H29" s="243"/>
      <c r="I29" s="249" t="s">
        <v>30</v>
      </c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50"/>
      <c r="BJ29" s="303">
        <f>('[2]Передача ЭЭ 2024'!$M$47+'[2]Передача ЭЭ 2024'!$M$48)/1000</f>
        <v>64.784534545751839</v>
      </c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4"/>
      <c r="BZ29" s="304"/>
      <c r="CA29" s="304"/>
      <c r="CB29" s="304"/>
      <c r="CC29" s="305"/>
      <c r="CD29" s="300">
        <f>BJ29</f>
        <v>64.784534545751839</v>
      </c>
      <c r="CE29" s="301"/>
      <c r="CF29" s="301"/>
      <c r="CG29" s="301"/>
      <c r="CH29" s="301"/>
      <c r="CI29" s="301"/>
      <c r="CJ29" s="301"/>
      <c r="CK29" s="301"/>
      <c r="CL29" s="301"/>
      <c r="CM29" s="301"/>
      <c r="CN29" s="301"/>
      <c r="CO29" s="301"/>
      <c r="CP29" s="301"/>
      <c r="CQ29" s="301"/>
      <c r="CR29" s="301"/>
      <c r="CS29" s="301"/>
      <c r="CT29" s="301"/>
      <c r="CU29" s="301"/>
      <c r="CV29" s="301"/>
      <c r="CW29" s="301"/>
      <c r="CX29" s="302"/>
      <c r="CY29" s="199"/>
      <c r="CZ29" s="199"/>
      <c r="DA29" s="199"/>
      <c r="DB29" s="199"/>
      <c r="DC29" s="199"/>
      <c r="DD29" s="199"/>
      <c r="DE29" s="199"/>
      <c r="DF29" s="199"/>
      <c r="DG29" s="199"/>
    </row>
    <row r="30" spans="1:111" s="10" customFormat="1" ht="22.5" customHeight="1" x14ac:dyDescent="0.2">
      <c r="A30" s="243"/>
      <c r="B30" s="243"/>
      <c r="C30" s="243"/>
      <c r="D30" s="243"/>
      <c r="E30" s="243"/>
      <c r="F30" s="243"/>
      <c r="G30" s="243"/>
      <c r="H30" s="243"/>
      <c r="I30" s="249" t="s">
        <v>22</v>
      </c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50"/>
      <c r="BJ30" s="303"/>
      <c r="BK30" s="304"/>
      <c r="BL30" s="304"/>
      <c r="BM30" s="304"/>
      <c r="BN30" s="304"/>
      <c r="BO30" s="304"/>
      <c r="BP30" s="304"/>
      <c r="BQ30" s="304"/>
      <c r="BR30" s="304"/>
      <c r="BS30" s="304"/>
      <c r="BT30" s="304"/>
      <c r="BU30" s="304"/>
      <c r="BV30" s="304"/>
      <c r="BW30" s="304"/>
      <c r="BX30" s="304"/>
      <c r="BY30" s="304"/>
      <c r="BZ30" s="304"/>
      <c r="CA30" s="304"/>
      <c r="CB30" s="304"/>
      <c r="CC30" s="305"/>
      <c r="CD30" s="300">
        <f>BJ30</f>
        <v>0</v>
      </c>
      <c r="CE30" s="301"/>
      <c r="CF30" s="301"/>
      <c r="CG30" s="301"/>
      <c r="CH30" s="301"/>
      <c r="CI30" s="301"/>
      <c r="CJ30" s="301"/>
      <c r="CK30" s="301"/>
      <c r="CL30" s="301"/>
      <c r="CM30" s="301"/>
      <c r="CN30" s="301"/>
      <c r="CO30" s="301"/>
      <c r="CP30" s="301"/>
      <c r="CQ30" s="301"/>
      <c r="CR30" s="301"/>
      <c r="CS30" s="301"/>
      <c r="CT30" s="301"/>
      <c r="CU30" s="301"/>
      <c r="CV30" s="301"/>
      <c r="CW30" s="301"/>
      <c r="CX30" s="302"/>
    </row>
    <row r="31" spans="1:111" s="10" customFormat="1" ht="36.75" customHeight="1" x14ac:dyDescent="0.2">
      <c r="A31" s="243"/>
      <c r="B31" s="243"/>
      <c r="C31" s="243"/>
      <c r="D31" s="243"/>
      <c r="E31" s="243"/>
      <c r="F31" s="243"/>
      <c r="G31" s="243"/>
      <c r="H31" s="243"/>
      <c r="I31" s="249" t="s">
        <v>23</v>
      </c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50"/>
      <c r="BJ31" s="303">
        <f>('[2]Передача ЭЭ 2024'!$M$49+'[2]Передача ЭЭ 2024'!$M$41+'[2]Передача ЭЭ 2024'!$E$39)/1000</f>
        <v>151.74730475440998</v>
      </c>
      <c r="BK31" s="304"/>
      <c r="BL31" s="304"/>
      <c r="BM31" s="304"/>
      <c r="BN31" s="304"/>
      <c r="BO31" s="304"/>
      <c r="BP31" s="304"/>
      <c r="BQ31" s="304"/>
      <c r="BR31" s="304"/>
      <c r="BS31" s="304"/>
      <c r="BT31" s="304"/>
      <c r="BU31" s="304"/>
      <c r="BV31" s="304"/>
      <c r="BW31" s="304"/>
      <c r="BX31" s="304"/>
      <c r="BY31" s="304"/>
      <c r="BZ31" s="304"/>
      <c r="CA31" s="304"/>
      <c r="CB31" s="304"/>
      <c r="CC31" s="305"/>
      <c r="CD31" s="300">
        <f>BJ31</f>
        <v>151.74730475440998</v>
      </c>
      <c r="CE31" s="301"/>
      <c r="CF31" s="301"/>
      <c r="CG31" s="301"/>
      <c r="CH31" s="301"/>
      <c r="CI31" s="301"/>
      <c r="CJ31" s="301"/>
      <c r="CK31" s="301"/>
      <c r="CL31" s="301"/>
      <c r="CM31" s="301"/>
      <c r="CN31" s="301"/>
      <c r="CO31" s="301"/>
      <c r="CP31" s="301"/>
      <c r="CQ31" s="301"/>
      <c r="CR31" s="301"/>
      <c r="CS31" s="301"/>
      <c r="CT31" s="301"/>
      <c r="CU31" s="301"/>
      <c r="CV31" s="301"/>
      <c r="CW31" s="301"/>
      <c r="CX31" s="302"/>
    </row>
    <row r="32" spans="1:111" s="10" customFormat="1" ht="21.75" customHeight="1" x14ac:dyDescent="0.2">
      <c r="A32" s="243"/>
      <c r="B32" s="243"/>
      <c r="C32" s="243"/>
      <c r="D32" s="243"/>
      <c r="E32" s="243"/>
      <c r="F32" s="243"/>
      <c r="G32" s="243"/>
      <c r="H32" s="243"/>
      <c r="I32" s="251" t="s">
        <v>24</v>
      </c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2"/>
      <c r="BJ32" s="303">
        <f>BJ34+BJ35+BJ36+BJ37</f>
        <v>7.2270600000000007</v>
      </c>
      <c r="BK32" s="304"/>
      <c r="BL32" s="304"/>
      <c r="BM32" s="304"/>
      <c r="BN32" s="304"/>
      <c r="BO32" s="304"/>
      <c r="BP32" s="304"/>
      <c r="BQ32" s="304"/>
      <c r="BR32" s="304"/>
      <c r="BS32" s="304"/>
      <c r="BT32" s="304"/>
      <c r="BU32" s="304"/>
      <c r="BV32" s="304"/>
      <c r="BW32" s="304"/>
      <c r="BX32" s="304"/>
      <c r="BY32" s="304"/>
      <c r="BZ32" s="304"/>
      <c r="CA32" s="304"/>
      <c r="CB32" s="304"/>
      <c r="CC32" s="305"/>
      <c r="CD32" s="300">
        <f>SUM(CD34:CX37)</f>
        <v>7.6321526792289154</v>
      </c>
      <c r="CE32" s="301"/>
      <c r="CF32" s="301"/>
      <c r="CG32" s="301"/>
      <c r="CH32" s="301"/>
      <c r="CI32" s="301"/>
      <c r="CJ32" s="301"/>
      <c r="CK32" s="301"/>
      <c r="CL32" s="301"/>
      <c r="CM32" s="301"/>
      <c r="CN32" s="301"/>
      <c r="CO32" s="301"/>
      <c r="CP32" s="301"/>
      <c r="CQ32" s="301"/>
      <c r="CR32" s="301"/>
      <c r="CS32" s="301"/>
      <c r="CT32" s="301"/>
      <c r="CU32" s="301"/>
      <c r="CV32" s="301"/>
      <c r="CW32" s="301"/>
      <c r="CX32" s="302"/>
    </row>
    <row r="33" spans="1:102" s="10" customFormat="1" ht="15.75" x14ac:dyDescent="0.2">
      <c r="A33" s="243"/>
      <c r="B33" s="243"/>
      <c r="C33" s="243"/>
      <c r="D33" s="243"/>
      <c r="E33" s="243"/>
      <c r="F33" s="243"/>
      <c r="G33" s="243"/>
      <c r="H33" s="243"/>
      <c r="I33" s="283" t="s">
        <v>11</v>
      </c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4"/>
      <c r="AO33" s="284"/>
      <c r="AP33" s="284"/>
      <c r="AQ33" s="284"/>
      <c r="AR33" s="284"/>
      <c r="AS33" s="284"/>
      <c r="AT33" s="284"/>
      <c r="AU33" s="284"/>
      <c r="AV33" s="284"/>
      <c r="AW33" s="284"/>
      <c r="AX33" s="284"/>
      <c r="AY33" s="284"/>
      <c r="AZ33" s="284"/>
      <c r="BA33" s="284"/>
      <c r="BB33" s="284"/>
      <c r="BC33" s="284"/>
      <c r="BD33" s="284"/>
      <c r="BE33" s="284"/>
      <c r="BF33" s="284"/>
      <c r="BG33" s="284"/>
      <c r="BH33" s="284"/>
      <c r="BI33" s="284"/>
      <c r="BJ33" s="306"/>
      <c r="BK33" s="306"/>
      <c r="BL33" s="306"/>
      <c r="BM33" s="306"/>
      <c r="BN33" s="306"/>
      <c r="BO33" s="306"/>
      <c r="BP33" s="306"/>
      <c r="BQ33" s="306"/>
      <c r="BR33" s="306"/>
      <c r="BS33" s="306"/>
      <c r="BT33" s="306"/>
      <c r="BU33" s="306"/>
      <c r="BV33" s="306"/>
      <c r="BW33" s="306"/>
      <c r="BX33" s="306"/>
      <c r="BY33" s="306"/>
      <c r="BZ33" s="306"/>
      <c r="CA33" s="306"/>
      <c r="CB33" s="306"/>
      <c r="CC33" s="306"/>
      <c r="CD33" s="307"/>
      <c r="CE33" s="307"/>
      <c r="CF33" s="307"/>
      <c r="CG33" s="307"/>
      <c r="CH33" s="307"/>
      <c r="CI33" s="307"/>
      <c r="CJ33" s="307"/>
      <c r="CK33" s="307"/>
      <c r="CL33" s="307"/>
      <c r="CM33" s="307"/>
      <c r="CN33" s="307"/>
      <c r="CO33" s="307"/>
      <c r="CP33" s="307"/>
      <c r="CQ33" s="307"/>
      <c r="CR33" s="307"/>
      <c r="CS33" s="307"/>
      <c r="CT33" s="307"/>
      <c r="CU33" s="307"/>
      <c r="CV33" s="307"/>
      <c r="CW33" s="307"/>
      <c r="CX33" s="307"/>
    </row>
    <row r="34" spans="1:102" s="10" customFormat="1" ht="15.75" x14ac:dyDescent="0.2">
      <c r="A34" s="243"/>
      <c r="B34" s="243"/>
      <c r="C34" s="243"/>
      <c r="D34" s="243"/>
      <c r="E34" s="243"/>
      <c r="F34" s="243"/>
      <c r="G34" s="243"/>
      <c r="H34" s="243"/>
      <c r="I34" s="279" t="s">
        <v>25</v>
      </c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80"/>
      <c r="AW34" s="280"/>
      <c r="AX34" s="280"/>
      <c r="AY34" s="280"/>
      <c r="AZ34" s="280"/>
      <c r="BA34" s="280"/>
      <c r="BB34" s="280"/>
      <c r="BC34" s="280"/>
      <c r="BD34" s="280"/>
      <c r="BE34" s="280"/>
      <c r="BF34" s="280"/>
      <c r="BG34" s="280"/>
      <c r="BH34" s="280"/>
      <c r="BI34" s="280"/>
      <c r="BJ34" s="306">
        <f>'[2]Передача ЭЭ 2024'!$M$51/1000</f>
        <v>4.8946800000000001</v>
      </c>
      <c r="BK34" s="306"/>
      <c r="BL34" s="306"/>
      <c r="BM34" s="306"/>
      <c r="BN34" s="306"/>
      <c r="BO34" s="306"/>
      <c r="BP34" s="306"/>
      <c r="BQ34" s="306"/>
      <c r="BR34" s="306"/>
      <c r="BS34" s="306"/>
      <c r="BT34" s="306"/>
      <c r="BU34" s="306"/>
      <c r="BV34" s="306"/>
      <c r="BW34" s="306"/>
      <c r="BX34" s="306"/>
      <c r="BY34" s="306"/>
      <c r="BZ34" s="306"/>
      <c r="CA34" s="306"/>
      <c r="CB34" s="306"/>
      <c r="CC34" s="306"/>
      <c r="CD34" s="307">
        <f>BJ34*'[1]НВВ по дан.экспертов'!$H$38</f>
        <v>5.1690376274679037</v>
      </c>
      <c r="CE34" s="307"/>
      <c r="CF34" s="307"/>
      <c r="CG34" s="307"/>
      <c r="CH34" s="307"/>
      <c r="CI34" s="307"/>
      <c r="CJ34" s="307"/>
      <c r="CK34" s="307"/>
      <c r="CL34" s="307"/>
      <c r="CM34" s="307"/>
      <c r="CN34" s="307"/>
      <c r="CO34" s="307"/>
      <c r="CP34" s="307"/>
      <c r="CQ34" s="307"/>
      <c r="CR34" s="307"/>
      <c r="CS34" s="307"/>
      <c r="CT34" s="307"/>
      <c r="CU34" s="307"/>
      <c r="CV34" s="307"/>
      <c r="CW34" s="307"/>
      <c r="CX34" s="307"/>
    </row>
    <row r="35" spans="1:102" s="10" customFormat="1" ht="15.75" x14ac:dyDescent="0.2">
      <c r="A35" s="243"/>
      <c r="B35" s="243"/>
      <c r="C35" s="243"/>
      <c r="D35" s="243"/>
      <c r="E35" s="243"/>
      <c r="F35" s="243"/>
      <c r="G35" s="243"/>
      <c r="H35" s="243"/>
      <c r="I35" s="279" t="s">
        <v>26</v>
      </c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306"/>
      <c r="BK35" s="306"/>
      <c r="BL35" s="306"/>
      <c r="BM35" s="306"/>
      <c r="BN35" s="306"/>
      <c r="BO35" s="306"/>
      <c r="BP35" s="306"/>
      <c r="BQ35" s="306"/>
      <c r="BR35" s="306"/>
      <c r="BS35" s="306"/>
      <c r="BT35" s="306"/>
      <c r="BU35" s="306"/>
      <c r="BV35" s="306"/>
      <c r="BW35" s="306"/>
      <c r="BX35" s="306"/>
      <c r="BY35" s="306"/>
      <c r="BZ35" s="306"/>
      <c r="CA35" s="306"/>
      <c r="CB35" s="306"/>
      <c r="CC35" s="306"/>
      <c r="CD35" s="307">
        <f>BJ35*'[1]НВВ по дан.экспертов'!$H$38</f>
        <v>0</v>
      </c>
      <c r="CE35" s="307"/>
      <c r="CF35" s="307"/>
      <c r="CG35" s="307"/>
      <c r="CH35" s="307"/>
      <c r="CI35" s="307"/>
      <c r="CJ35" s="307"/>
      <c r="CK35" s="307"/>
      <c r="CL35" s="307"/>
      <c r="CM35" s="307"/>
      <c r="CN35" s="307"/>
      <c r="CO35" s="307"/>
      <c r="CP35" s="307"/>
      <c r="CQ35" s="307"/>
      <c r="CR35" s="307"/>
      <c r="CS35" s="307"/>
      <c r="CT35" s="307"/>
      <c r="CU35" s="307"/>
      <c r="CV35" s="307"/>
      <c r="CW35" s="307"/>
      <c r="CX35" s="307"/>
    </row>
    <row r="36" spans="1:102" s="10" customFormat="1" ht="15.75" x14ac:dyDescent="0.2">
      <c r="A36" s="243"/>
      <c r="B36" s="243"/>
      <c r="C36" s="243"/>
      <c r="D36" s="243"/>
      <c r="E36" s="243"/>
      <c r="F36" s="243"/>
      <c r="G36" s="243"/>
      <c r="H36" s="243"/>
      <c r="I36" s="279" t="s">
        <v>27</v>
      </c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80"/>
      <c r="AW36" s="280"/>
      <c r="AX36" s="280"/>
      <c r="AY36" s="280"/>
      <c r="AZ36" s="280"/>
      <c r="BA36" s="280"/>
      <c r="BB36" s="280"/>
      <c r="BC36" s="280"/>
      <c r="BD36" s="280"/>
      <c r="BE36" s="280"/>
      <c r="BF36" s="280"/>
      <c r="BG36" s="280"/>
      <c r="BH36" s="280"/>
      <c r="BI36" s="280"/>
      <c r="BJ36" s="306">
        <f>('[2]Передача ЭЭ 2024'!$M$52+'[2]Передача ЭЭ 2024'!$M$50)/1000</f>
        <v>1.4496000000000002</v>
      </c>
      <c r="BK36" s="306"/>
      <c r="BL36" s="306"/>
      <c r="BM36" s="306"/>
      <c r="BN36" s="306"/>
      <c r="BO36" s="306"/>
      <c r="BP36" s="306"/>
      <c r="BQ36" s="306"/>
      <c r="BR36" s="306"/>
      <c r="BS36" s="306"/>
      <c r="BT36" s="306"/>
      <c r="BU36" s="306"/>
      <c r="BV36" s="306"/>
      <c r="BW36" s="306"/>
      <c r="BX36" s="306"/>
      <c r="BY36" s="306"/>
      <c r="BZ36" s="306"/>
      <c r="CA36" s="306"/>
      <c r="CB36" s="306"/>
      <c r="CC36" s="306"/>
      <c r="CD36" s="307">
        <f>BJ36*'[1]НВВ по дан.экспертов'!$H$38</f>
        <v>1.5308532824980334</v>
      </c>
      <c r="CE36" s="307"/>
      <c r="CF36" s="307"/>
      <c r="CG36" s="307"/>
      <c r="CH36" s="307"/>
      <c r="CI36" s="307"/>
      <c r="CJ36" s="307"/>
      <c r="CK36" s="307"/>
      <c r="CL36" s="307"/>
      <c r="CM36" s="307"/>
      <c r="CN36" s="307"/>
      <c r="CO36" s="307"/>
      <c r="CP36" s="307"/>
      <c r="CQ36" s="307"/>
      <c r="CR36" s="307"/>
      <c r="CS36" s="307"/>
      <c r="CT36" s="307"/>
      <c r="CU36" s="307"/>
      <c r="CV36" s="307"/>
      <c r="CW36" s="307"/>
      <c r="CX36" s="307"/>
    </row>
    <row r="37" spans="1:102" s="10" customFormat="1" ht="15.75" x14ac:dyDescent="0.2">
      <c r="A37" s="255"/>
      <c r="B37" s="255"/>
      <c r="C37" s="255"/>
      <c r="D37" s="255"/>
      <c r="E37" s="255"/>
      <c r="F37" s="255"/>
      <c r="G37" s="255"/>
      <c r="H37" s="255"/>
      <c r="I37" s="281" t="s">
        <v>34</v>
      </c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282"/>
      <c r="BD37" s="282"/>
      <c r="BE37" s="282"/>
      <c r="BF37" s="282"/>
      <c r="BG37" s="282"/>
      <c r="BH37" s="282"/>
      <c r="BI37" s="282"/>
      <c r="BJ37" s="310">
        <f>'[2]Передача ЭЭ 2024'!$M$53/1000</f>
        <v>0.88278000000000001</v>
      </c>
      <c r="BK37" s="310"/>
      <c r="BL37" s="310"/>
      <c r="BM37" s="310"/>
      <c r="BN37" s="310"/>
      <c r="BO37" s="310"/>
      <c r="BP37" s="310"/>
      <c r="BQ37" s="310"/>
      <c r="BR37" s="310"/>
      <c r="BS37" s="310"/>
      <c r="BT37" s="310"/>
      <c r="BU37" s="310"/>
      <c r="BV37" s="310"/>
      <c r="BW37" s="310"/>
      <c r="BX37" s="310"/>
      <c r="BY37" s="310"/>
      <c r="BZ37" s="310"/>
      <c r="CA37" s="310"/>
      <c r="CB37" s="310"/>
      <c r="CC37" s="310"/>
      <c r="CD37" s="307">
        <f>BJ37*'[1]НВВ по дан.экспертов'!$H$38</f>
        <v>0.93226176926297855</v>
      </c>
      <c r="CE37" s="307"/>
      <c r="CF37" s="307"/>
      <c r="CG37" s="307"/>
      <c r="CH37" s="307"/>
      <c r="CI37" s="307"/>
      <c r="CJ37" s="307"/>
      <c r="CK37" s="307"/>
      <c r="CL37" s="307"/>
      <c r="CM37" s="307"/>
      <c r="CN37" s="307"/>
      <c r="CO37" s="307"/>
      <c r="CP37" s="307"/>
      <c r="CQ37" s="307"/>
      <c r="CR37" s="307"/>
      <c r="CS37" s="307"/>
      <c r="CT37" s="307"/>
      <c r="CU37" s="307"/>
      <c r="CV37" s="307"/>
      <c r="CW37" s="307"/>
      <c r="CX37" s="307"/>
    </row>
    <row r="38" spans="1:102" s="10" customFormat="1" ht="15.75" x14ac:dyDescent="0.2">
      <c r="A38" s="262" t="s">
        <v>3</v>
      </c>
      <c r="B38" s="262"/>
      <c r="C38" s="262"/>
      <c r="D38" s="262"/>
      <c r="E38" s="262"/>
      <c r="F38" s="262"/>
      <c r="G38" s="262"/>
      <c r="H38" s="262"/>
      <c r="I38" s="260" t="s">
        <v>33</v>
      </c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311">
        <f>('[2]Передача ЭЭ 2024'!$M$5+'[2]Передача ЭЭ 2024'!$M$26)/1000</f>
        <v>30487.950144121594</v>
      </c>
      <c r="BK38" s="311"/>
      <c r="BL38" s="311"/>
      <c r="BM38" s="311"/>
      <c r="BN38" s="311"/>
      <c r="BO38" s="311"/>
      <c r="BP38" s="311"/>
      <c r="BQ38" s="311"/>
      <c r="BR38" s="311"/>
      <c r="BS38" s="311"/>
      <c r="BT38" s="311"/>
      <c r="BU38" s="311"/>
      <c r="BV38" s="311"/>
      <c r="BW38" s="311"/>
      <c r="BX38" s="311"/>
      <c r="BY38" s="311"/>
      <c r="BZ38" s="311"/>
      <c r="CA38" s="311"/>
      <c r="CB38" s="311"/>
      <c r="CC38" s="311"/>
      <c r="CD38" s="311">
        <f>BJ38</f>
        <v>30487.950144121594</v>
      </c>
      <c r="CE38" s="311"/>
      <c r="CF38" s="311"/>
      <c r="CG38" s="311"/>
      <c r="CH38" s="311"/>
      <c r="CI38" s="311"/>
      <c r="CJ38" s="311"/>
      <c r="CK38" s="311"/>
      <c r="CL38" s="311"/>
      <c r="CM38" s="311"/>
      <c r="CN38" s="311"/>
      <c r="CO38" s="311"/>
      <c r="CP38" s="311"/>
      <c r="CQ38" s="311"/>
      <c r="CR38" s="311"/>
      <c r="CS38" s="311"/>
      <c r="CT38" s="311"/>
      <c r="CU38" s="311"/>
      <c r="CV38" s="311"/>
      <c r="CW38" s="311"/>
      <c r="CX38" s="311"/>
    </row>
    <row r="39" spans="1:102" s="10" customFormat="1" ht="15.75" x14ac:dyDescent="0.2">
      <c r="A39" s="262" t="s">
        <v>4</v>
      </c>
      <c r="B39" s="262"/>
      <c r="C39" s="262"/>
      <c r="D39" s="262"/>
      <c r="E39" s="262"/>
      <c r="F39" s="262"/>
      <c r="G39" s="262"/>
      <c r="H39" s="262"/>
      <c r="I39" s="260" t="s">
        <v>28</v>
      </c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  <c r="AS39" s="261"/>
      <c r="AT39" s="261"/>
      <c r="AU39" s="261"/>
      <c r="AV39" s="261"/>
      <c r="AW39" s="261"/>
      <c r="AX39" s="261"/>
      <c r="AY39" s="261"/>
      <c r="AZ39" s="261"/>
      <c r="BA39" s="261"/>
      <c r="BB39" s="261"/>
      <c r="BC39" s="261"/>
      <c r="BD39" s="261"/>
      <c r="BE39" s="261"/>
      <c r="BF39" s="261"/>
      <c r="BG39" s="261"/>
      <c r="BH39" s="261"/>
      <c r="BI39" s="261"/>
      <c r="BJ39" s="308">
        <f>-'[3]Заполнить за 2024'!$E$9/1000</f>
        <v>4941.666069427406</v>
      </c>
      <c r="BK39" s="308"/>
      <c r="BL39" s="308"/>
      <c r="BM39" s="308"/>
      <c r="BN39" s="308"/>
      <c r="BO39" s="308"/>
      <c r="BP39" s="308"/>
      <c r="BQ39" s="308"/>
      <c r="BR39" s="308"/>
      <c r="BS39" s="308"/>
      <c r="BT39" s="308"/>
      <c r="BU39" s="308"/>
      <c r="BV39" s="308"/>
      <c r="BW39" s="308"/>
      <c r="BX39" s="308"/>
      <c r="BY39" s="308"/>
      <c r="BZ39" s="308"/>
      <c r="CA39" s="308"/>
      <c r="CB39" s="308"/>
      <c r="CC39" s="308"/>
      <c r="CD39" s="308">
        <f>BJ39</f>
        <v>4941.666069427406</v>
      </c>
      <c r="CE39" s="308"/>
      <c r="CF39" s="308"/>
      <c r="CG39" s="308"/>
      <c r="CH39" s="308"/>
      <c r="CI39" s="308"/>
      <c r="CJ39" s="308"/>
      <c r="CK39" s="308"/>
      <c r="CL39" s="308"/>
      <c r="CM39" s="308"/>
      <c r="CN39" s="308"/>
      <c r="CO39" s="308"/>
      <c r="CP39" s="308"/>
      <c r="CQ39" s="308"/>
      <c r="CR39" s="308"/>
      <c r="CS39" s="308"/>
      <c r="CT39" s="308"/>
      <c r="CU39" s="308"/>
      <c r="CV39" s="308"/>
      <c r="CW39" s="308"/>
      <c r="CX39" s="308"/>
    </row>
    <row r="40" spans="1:102" s="10" customFormat="1" ht="15.75" x14ac:dyDescent="0.2">
      <c r="A40" s="255"/>
      <c r="B40" s="255"/>
      <c r="C40" s="255"/>
      <c r="D40" s="255"/>
      <c r="E40" s="255"/>
      <c r="F40" s="255"/>
      <c r="G40" s="255"/>
      <c r="H40" s="255"/>
      <c r="I40" s="256" t="s">
        <v>35</v>
      </c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309">
        <f>BJ15+BJ38+BJ39</f>
        <v>48538.407944497281</v>
      </c>
      <c r="BK40" s="309"/>
      <c r="BL40" s="309"/>
      <c r="BM40" s="309"/>
      <c r="BN40" s="309"/>
      <c r="BO40" s="309"/>
      <c r="BP40" s="309"/>
      <c r="BQ40" s="309"/>
      <c r="BR40" s="309"/>
      <c r="BS40" s="309"/>
      <c r="BT40" s="309"/>
      <c r="BU40" s="309"/>
      <c r="BV40" s="309"/>
      <c r="BW40" s="309"/>
      <c r="BX40" s="309"/>
      <c r="BY40" s="309"/>
      <c r="BZ40" s="309"/>
      <c r="CA40" s="309"/>
      <c r="CB40" s="309"/>
      <c r="CC40" s="309"/>
      <c r="CD40" s="309">
        <f>CD15+CD38+CD39</f>
        <v>48538.407944497281</v>
      </c>
      <c r="CE40" s="309"/>
      <c r="CF40" s="309"/>
      <c r="CG40" s="309"/>
      <c r="CH40" s="309"/>
      <c r="CI40" s="309"/>
      <c r="CJ40" s="309"/>
      <c r="CK40" s="309"/>
      <c r="CL40" s="309"/>
      <c r="CM40" s="309"/>
      <c r="CN40" s="309"/>
      <c r="CO40" s="309"/>
      <c r="CP40" s="309"/>
      <c r="CQ40" s="309"/>
      <c r="CR40" s="309"/>
      <c r="CS40" s="309"/>
      <c r="CT40" s="309"/>
      <c r="CU40" s="309"/>
      <c r="CV40" s="309"/>
      <c r="CW40" s="309"/>
      <c r="CX40" s="309"/>
    </row>
  </sheetData>
  <mergeCells count="110">
    <mergeCell ref="A39:H39"/>
    <mergeCell ref="I39:BI39"/>
    <mergeCell ref="BJ39:CC39"/>
    <mergeCell ref="CD39:CX39"/>
    <mergeCell ref="A40:H40"/>
    <mergeCell ref="I40:BI40"/>
    <mergeCell ref="BJ40:CC40"/>
    <mergeCell ref="CD40:CX40"/>
    <mergeCell ref="A37:H37"/>
    <mergeCell ref="I37:BI37"/>
    <mergeCell ref="BJ37:CC37"/>
    <mergeCell ref="CD37:CX37"/>
    <mergeCell ref="A38:H38"/>
    <mergeCell ref="I38:BI38"/>
    <mergeCell ref="BJ38:CC38"/>
    <mergeCell ref="CD38:CX38"/>
    <mergeCell ref="A35:H35"/>
    <mergeCell ref="I35:BI35"/>
    <mergeCell ref="BJ35:CC35"/>
    <mergeCell ref="CD35:CX35"/>
    <mergeCell ref="A36:H36"/>
    <mergeCell ref="I36:BI36"/>
    <mergeCell ref="BJ36:CC36"/>
    <mergeCell ref="CD36:CX36"/>
    <mergeCell ref="A33:H33"/>
    <mergeCell ref="I33:BI33"/>
    <mergeCell ref="BJ33:CC33"/>
    <mergeCell ref="CD33:CX33"/>
    <mergeCell ref="A34:H34"/>
    <mergeCell ref="I34:BI34"/>
    <mergeCell ref="BJ34:CC34"/>
    <mergeCell ref="CD34:CX34"/>
    <mergeCell ref="A31:H31"/>
    <mergeCell ref="I31:BI31"/>
    <mergeCell ref="BJ31:CC31"/>
    <mergeCell ref="CD31:CX31"/>
    <mergeCell ref="A32:H32"/>
    <mergeCell ref="I32:BI32"/>
    <mergeCell ref="BJ32:CC32"/>
    <mergeCell ref="CD32:CX32"/>
    <mergeCell ref="A29:H29"/>
    <mergeCell ref="I29:BI29"/>
    <mergeCell ref="BJ29:CC29"/>
    <mergeCell ref="CD29:CX29"/>
    <mergeCell ref="A30:H30"/>
    <mergeCell ref="I30:BI30"/>
    <mergeCell ref="BJ30:CC30"/>
    <mergeCell ref="CD30:CX30"/>
    <mergeCell ref="A27:H27"/>
    <mergeCell ref="I27:BI27"/>
    <mergeCell ref="BJ27:CC27"/>
    <mergeCell ref="CD27:CX27"/>
    <mergeCell ref="A28:H28"/>
    <mergeCell ref="I28:BI28"/>
    <mergeCell ref="BJ28:CC28"/>
    <mergeCell ref="CD28:CX28"/>
    <mergeCell ref="A25:H25"/>
    <mergeCell ref="I25:BI25"/>
    <mergeCell ref="BJ25:CC25"/>
    <mergeCell ref="CD25:CX25"/>
    <mergeCell ref="A26:H26"/>
    <mergeCell ref="I26:BI26"/>
    <mergeCell ref="BJ26:CC26"/>
    <mergeCell ref="CD26:CX26"/>
    <mergeCell ref="A23:H23"/>
    <mergeCell ref="I23:BI23"/>
    <mergeCell ref="BJ23:CC23"/>
    <mergeCell ref="CD23:CX23"/>
    <mergeCell ref="A24:H24"/>
    <mergeCell ref="I24:BI24"/>
    <mergeCell ref="BJ24:CC24"/>
    <mergeCell ref="CD24:CX24"/>
    <mergeCell ref="A21:H21"/>
    <mergeCell ref="I21:BI21"/>
    <mergeCell ref="BJ21:CC21"/>
    <mergeCell ref="CD21:CX21"/>
    <mergeCell ref="A22:H22"/>
    <mergeCell ref="I22:BI22"/>
    <mergeCell ref="BJ22:CC22"/>
    <mergeCell ref="CD22:CX22"/>
    <mergeCell ref="A19:H19"/>
    <mergeCell ref="I19:BI19"/>
    <mergeCell ref="BJ19:CC19"/>
    <mergeCell ref="CD19:CX19"/>
    <mergeCell ref="A20:H20"/>
    <mergeCell ref="I20:BI20"/>
    <mergeCell ref="BJ20:CC20"/>
    <mergeCell ref="CD20:CX20"/>
    <mergeCell ref="A17:H17"/>
    <mergeCell ref="I17:BI17"/>
    <mergeCell ref="BJ17:CC17"/>
    <mergeCell ref="CD17:CX17"/>
    <mergeCell ref="A18:H18"/>
    <mergeCell ref="I18:BI18"/>
    <mergeCell ref="BJ18:CC18"/>
    <mergeCell ref="CD18:CX18"/>
    <mergeCell ref="A15:H15"/>
    <mergeCell ref="I15:BI15"/>
    <mergeCell ref="BJ15:CC15"/>
    <mergeCell ref="CD15:CX15"/>
    <mergeCell ref="A16:H16"/>
    <mergeCell ref="I16:BI16"/>
    <mergeCell ref="BJ16:CC16"/>
    <mergeCell ref="CD16:CX16"/>
    <mergeCell ref="BO2:CX2"/>
    <mergeCell ref="A9:CX9"/>
    <mergeCell ref="A10:CX10"/>
    <mergeCell ref="A14:BI14"/>
    <mergeCell ref="BJ14:CC14"/>
    <mergeCell ref="CD14:CX1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A40" workbookViewId="0">
      <selection activeCell="A37" sqref="A37:D37"/>
    </sheetView>
  </sheetViews>
  <sheetFormatPr defaultColWidth="8.85546875" defaultRowHeight="12.75" x14ac:dyDescent="0.2"/>
  <cols>
    <col min="1" max="1" width="46" style="37" customWidth="1"/>
    <col min="2" max="3" width="8.85546875" style="37"/>
    <col min="4" max="4" width="29.7109375" style="37" customWidth="1"/>
    <col min="5" max="5" width="15.28515625" style="37" hidden="1" customWidth="1"/>
    <col min="6" max="6" width="14.28515625" style="37" hidden="1" customWidth="1"/>
    <col min="7" max="7" width="15.7109375" style="37" hidden="1" customWidth="1"/>
    <col min="8" max="8" width="14" style="37" hidden="1" customWidth="1"/>
    <col min="9" max="9" width="13.28515625" style="37" hidden="1" customWidth="1"/>
    <col min="10" max="10" width="17.42578125" style="37" hidden="1" customWidth="1"/>
    <col min="11" max="11" width="14.140625" style="37" hidden="1" customWidth="1"/>
    <col min="12" max="12" width="14" style="37" hidden="1" customWidth="1"/>
    <col min="13" max="14" width="0" style="37" hidden="1" customWidth="1"/>
    <col min="15" max="16384" width="8.85546875" style="37"/>
  </cols>
  <sheetData>
    <row r="1" spans="1:14" ht="9" customHeight="1" x14ac:dyDescent="0.2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ht="9" customHeight="1" x14ac:dyDescent="0.25">
      <c r="A2" s="165" t="s">
        <v>113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 ht="9" customHeight="1" x14ac:dyDescent="0.2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ht="9" customHeight="1" x14ac:dyDescent="0.2">
      <c r="A4" s="166" t="s">
        <v>39</v>
      </c>
      <c r="B4" s="166" t="s">
        <v>40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ht="9" customHeight="1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ht="9" customHeight="1" x14ac:dyDescent="0.2">
      <c r="A6" s="166" t="s">
        <v>41</v>
      </c>
      <c r="B6" s="166" t="s">
        <v>42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x14ac:dyDescent="0.2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 x14ac:dyDescent="0.2">
      <c r="A8" s="167" t="s">
        <v>43</v>
      </c>
      <c r="B8" s="315" t="s">
        <v>44</v>
      </c>
      <c r="C8" s="315" t="s">
        <v>45</v>
      </c>
      <c r="D8" s="315" t="s">
        <v>46</v>
      </c>
      <c r="E8" s="312" t="s">
        <v>47</v>
      </c>
      <c r="F8" s="312" t="s">
        <v>48</v>
      </c>
      <c r="G8" s="312" t="s">
        <v>49</v>
      </c>
      <c r="H8" s="312" t="s">
        <v>50</v>
      </c>
      <c r="I8" s="312" t="s">
        <v>51</v>
      </c>
      <c r="J8" s="312" t="s">
        <v>52</v>
      </c>
      <c r="K8" s="315" t="s">
        <v>54</v>
      </c>
      <c r="L8" s="312" t="s">
        <v>55</v>
      </c>
      <c r="M8" s="315" t="s">
        <v>56</v>
      </c>
      <c r="N8" s="315" t="s">
        <v>57</v>
      </c>
    </row>
    <row r="9" spans="1:14" x14ac:dyDescent="0.2">
      <c r="A9" s="167" t="s">
        <v>58</v>
      </c>
      <c r="B9" s="316"/>
      <c r="C9" s="316"/>
      <c r="D9" s="316"/>
      <c r="E9" s="313"/>
      <c r="F9" s="313"/>
      <c r="G9" s="313"/>
      <c r="H9" s="313"/>
      <c r="I9" s="313"/>
      <c r="J9" s="313"/>
      <c r="K9" s="316"/>
      <c r="L9" s="313"/>
      <c r="M9" s="316"/>
      <c r="N9" s="316"/>
    </row>
    <row r="10" spans="1:14" x14ac:dyDescent="0.2">
      <c r="A10" s="167" t="s">
        <v>59</v>
      </c>
      <c r="B10" s="317"/>
      <c r="C10" s="317"/>
      <c r="D10" s="317"/>
      <c r="E10" s="314"/>
      <c r="F10" s="314"/>
      <c r="G10" s="314"/>
      <c r="H10" s="314"/>
      <c r="I10" s="314"/>
      <c r="J10" s="314"/>
      <c r="K10" s="317"/>
      <c r="L10" s="314"/>
      <c r="M10" s="317"/>
      <c r="N10" s="317"/>
    </row>
    <row r="11" spans="1:14" x14ac:dyDescent="0.2">
      <c r="A11" s="168" t="s">
        <v>60</v>
      </c>
      <c r="B11" s="169"/>
      <c r="C11" s="169"/>
      <c r="D11" s="170">
        <v>1776497.81</v>
      </c>
      <c r="E11" s="170">
        <v>294035.86</v>
      </c>
      <c r="F11" s="170">
        <v>138847.25</v>
      </c>
      <c r="G11" s="170">
        <v>1052092.3</v>
      </c>
      <c r="H11" s="170">
        <v>48216.67</v>
      </c>
      <c r="I11" s="170">
        <v>56721.66</v>
      </c>
      <c r="J11" s="170">
        <v>186584.07</v>
      </c>
      <c r="K11" s="170">
        <v>1776497.81</v>
      </c>
      <c r="L11" s="170">
        <v>1776497.81</v>
      </c>
      <c r="M11" s="169"/>
      <c r="N11" s="169"/>
    </row>
    <row r="12" spans="1:14" x14ac:dyDescent="0.2">
      <c r="A12" s="171" t="s">
        <v>61</v>
      </c>
      <c r="B12" s="172"/>
      <c r="C12" s="172"/>
      <c r="D12" s="173">
        <v>1776497.81</v>
      </c>
      <c r="E12" s="173">
        <v>294035.86</v>
      </c>
      <c r="F12" s="173">
        <v>138847.25</v>
      </c>
      <c r="G12" s="173">
        <v>1052092.3</v>
      </c>
      <c r="H12" s="173">
        <v>48216.67</v>
      </c>
      <c r="I12" s="173">
        <v>56721.66</v>
      </c>
      <c r="J12" s="173">
        <v>186584.07</v>
      </c>
      <c r="K12" s="173">
        <v>1776497.81</v>
      </c>
      <c r="L12" s="173">
        <v>1776497.81</v>
      </c>
      <c r="M12" s="172"/>
      <c r="N12" s="172"/>
    </row>
    <row r="13" spans="1:14" x14ac:dyDescent="0.2">
      <c r="A13" s="174" t="s">
        <v>62</v>
      </c>
      <c r="B13" s="175"/>
      <c r="C13" s="175"/>
      <c r="D13" s="175"/>
      <c r="E13" s="176"/>
      <c r="F13" s="176"/>
      <c r="G13" s="176"/>
      <c r="H13" s="176"/>
      <c r="I13" s="176"/>
      <c r="J13" s="176"/>
      <c r="K13" s="177">
        <v>1776497.81</v>
      </c>
      <c r="L13" s="177">
        <v>1776497.81</v>
      </c>
      <c r="M13" s="175"/>
      <c r="N13" s="175"/>
    </row>
    <row r="14" spans="1:14" x14ac:dyDescent="0.2">
      <c r="A14" s="174" t="s">
        <v>64</v>
      </c>
      <c r="B14" s="175"/>
      <c r="C14" s="175"/>
      <c r="D14" s="177">
        <v>54925.440000000002</v>
      </c>
      <c r="E14" s="176"/>
      <c r="F14" s="177">
        <v>24113.45</v>
      </c>
      <c r="G14" s="177">
        <v>30811.99</v>
      </c>
      <c r="H14" s="176"/>
      <c r="I14" s="176"/>
      <c r="J14" s="176"/>
      <c r="K14" s="175"/>
      <c r="L14" s="176"/>
      <c r="M14" s="175"/>
      <c r="N14" s="175"/>
    </row>
    <row r="15" spans="1:14" x14ac:dyDescent="0.2">
      <c r="A15" s="174" t="s">
        <v>114</v>
      </c>
      <c r="B15" s="175"/>
      <c r="C15" s="175"/>
      <c r="D15" s="177">
        <v>15951.92</v>
      </c>
      <c r="E15" s="176"/>
      <c r="F15" s="176"/>
      <c r="G15" s="177">
        <v>15951.92</v>
      </c>
      <c r="H15" s="176"/>
      <c r="I15" s="176"/>
      <c r="J15" s="176"/>
      <c r="K15" s="175"/>
      <c r="L15" s="176"/>
      <c r="M15" s="175"/>
      <c r="N15" s="175"/>
    </row>
    <row r="16" spans="1:14" x14ac:dyDescent="0.2">
      <c r="A16" s="148" t="s">
        <v>65</v>
      </c>
      <c r="B16" s="149"/>
      <c r="C16" s="149"/>
      <c r="D16" s="152">
        <v>40.14</v>
      </c>
      <c r="E16" s="176"/>
      <c r="F16" s="176"/>
      <c r="G16" s="178">
        <v>40.14</v>
      </c>
      <c r="H16" s="176"/>
      <c r="I16" s="176"/>
      <c r="J16" s="176"/>
      <c r="K16" s="175"/>
      <c r="L16" s="176"/>
      <c r="M16" s="175"/>
      <c r="N16" s="175"/>
    </row>
    <row r="17" spans="1:17" x14ac:dyDescent="0.2">
      <c r="A17" s="174" t="s">
        <v>115</v>
      </c>
      <c r="B17" s="175"/>
      <c r="C17" s="175"/>
      <c r="D17" s="177">
        <v>270503.62</v>
      </c>
      <c r="E17" s="176"/>
      <c r="F17" s="176"/>
      <c r="G17" s="177">
        <v>236786.95</v>
      </c>
      <c r="H17" s="177">
        <v>33716.67</v>
      </c>
      <c r="I17" s="176"/>
      <c r="J17" s="176"/>
      <c r="K17" s="175"/>
      <c r="L17" s="176"/>
      <c r="M17" s="175"/>
      <c r="N17" s="175"/>
      <c r="P17" s="220">
        <f>D16+D23+D25+D26+D35+D40+D44+D59</f>
        <v>72679.199999999997</v>
      </c>
    </row>
    <row r="18" spans="1:17" x14ac:dyDescent="0.2">
      <c r="A18" s="144" t="s">
        <v>66</v>
      </c>
      <c r="B18" s="145"/>
      <c r="C18" s="145"/>
      <c r="D18" s="147">
        <v>552.28</v>
      </c>
      <c r="E18" s="176"/>
      <c r="F18" s="178">
        <v>552.28</v>
      </c>
      <c r="G18" s="176"/>
      <c r="H18" s="176"/>
      <c r="I18" s="176"/>
      <c r="J18" s="176"/>
      <c r="K18" s="175"/>
      <c r="L18" s="176"/>
      <c r="M18" s="175"/>
      <c r="N18" s="175"/>
      <c r="P18" s="220">
        <f>D18+D19+D20+D29+D36+D41+D46+D51</f>
        <v>28318.570000000003</v>
      </c>
    </row>
    <row r="19" spans="1:17" x14ac:dyDescent="0.2">
      <c r="A19" s="144" t="s">
        <v>67</v>
      </c>
      <c r="B19" s="145"/>
      <c r="C19" s="145"/>
      <c r="D19" s="147">
        <v>200.65</v>
      </c>
      <c r="E19" s="176"/>
      <c r="F19" s="176"/>
      <c r="G19" s="178">
        <v>200.65</v>
      </c>
      <c r="H19" s="176"/>
      <c r="I19" s="176"/>
      <c r="J19" s="176"/>
      <c r="K19" s="175"/>
      <c r="L19" s="176"/>
      <c r="M19" s="175"/>
      <c r="N19" s="175"/>
    </row>
    <row r="20" spans="1:17" x14ac:dyDescent="0.2">
      <c r="A20" s="144" t="s">
        <v>68</v>
      </c>
      <c r="B20" s="145"/>
      <c r="C20" s="145"/>
      <c r="D20" s="147">
        <v>0.27</v>
      </c>
      <c r="E20" s="176"/>
      <c r="F20" s="178">
        <v>0.27</v>
      </c>
      <c r="G20" s="176"/>
      <c r="H20" s="176"/>
      <c r="I20" s="176"/>
      <c r="J20" s="176"/>
      <c r="K20" s="175"/>
      <c r="L20" s="176"/>
      <c r="M20" s="175"/>
      <c r="N20" s="175"/>
    </row>
    <row r="21" spans="1:17" x14ac:dyDescent="0.2">
      <c r="A21" s="174" t="s">
        <v>69</v>
      </c>
      <c r="B21" s="175"/>
      <c r="C21" s="175"/>
      <c r="D21" s="177">
        <v>12021.85</v>
      </c>
      <c r="E21" s="176"/>
      <c r="F21" s="177">
        <v>4488.28</v>
      </c>
      <c r="G21" s="177">
        <v>7533.57</v>
      </c>
      <c r="H21" s="176"/>
      <c r="I21" s="176"/>
      <c r="J21" s="176"/>
      <c r="K21" s="175"/>
      <c r="L21" s="176"/>
      <c r="M21" s="175"/>
      <c r="N21" s="175"/>
      <c r="Q21" s="220"/>
    </row>
    <row r="22" spans="1:17" x14ac:dyDescent="0.2">
      <c r="A22" s="174" t="s">
        <v>70</v>
      </c>
      <c r="B22" s="175"/>
      <c r="C22" s="175"/>
      <c r="D22" s="178">
        <v>879.94</v>
      </c>
      <c r="E22" s="176"/>
      <c r="F22" s="178">
        <v>879.94</v>
      </c>
      <c r="G22" s="176"/>
      <c r="H22" s="176"/>
      <c r="I22" s="176"/>
      <c r="J22" s="176"/>
      <c r="K22" s="175"/>
      <c r="L22" s="176"/>
      <c r="M22" s="175"/>
      <c r="N22" s="175"/>
    </row>
    <row r="23" spans="1:17" x14ac:dyDescent="0.2">
      <c r="A23" s="148" t="s">
        <v>71</v>
      </c>
      <c r="B23" s="149"/>
      <c r="C23" s="149"/>
      <c r="D23" s="150">
        <v>5721.52</v>
      </c>
      <c r="E23" s="176"/>
      <c r="F23" s="176"/>
      <c r="G23" s="177">
        <v>5721.52</v>
      </c>
      <c r="H23" s="176"/>
      <c r="I23" s="176"/>
      <c r="J23" s="176"/>
      <c r="K23" s="175"/>
      <c r="L23" s="176"/>
      <c r="M23" s="175"/>
      <c r="N23" s="175"/>
    </row>
    <row r="24" spans="1:17" x14ac:dyDescent="0.2">
      <c r="A24" s="183" t="s">
        <v>72</v>
      </c>
      <c r="B24" s="184"/>
      <c r="C24" s="184"/>
      <c r="D24" s="185">
        <v>1470.89</v>
      </c>
      <c r="E24" s="176"/>
      <c r="F24" s="178">
        <v>369.82</v>
      </c>
      <c r="G24" s="177">
        <v>1101.07</v>
      </c>
      <c r="H24" s="176"/>
      <c r="I24" s="176"/>
      <c r="J24" s="176"/>
      <c r="K24" s="175"/>
      <c r="L24" s="176"/>
      <c r="M24" s="175"/>
      <c r="N24" s="175"/>
    </row>
    <row r="25" spans="1:17" x14ac:dyDescent="0.2">
      <c r="A25" s="148" t="s">
        <v>73</v>
      </c>
      <c r="B25" s="149"/>
      <c r="C25" s="149"/>
      <c r="D25" s="150">
        <v>52387.41</v>
      </c>
      <c r="E25" s="176"/>
      <c r="F25" s="178">
        <v>134.32</v>
      </c>
      <c r="G25" s="177">
        <v>52253.09</v>
      </c>
      <c r="H25" s="176"/>
      <c r="I25" s="176"/>
      <c r="J25" s="176"/>
      <c r="K25" s="175"/>
      <c r="L25" s="176"/>
      <c r="M25" s="175"/>
      <c r="N25" s="175"/>
    </row>
    <row r="26" spans="1:17" x14ac:dyDescent="0.2">
      <c r="A26" s="148" t="s">
        <v>74</v>
      </c>
      <c r="B26" s="149"/>
      <c r="C26" s="149"/>
      <c r="D26" s="150">
        <v>1438.6</v>
      </c>
      <c r="E26" s="176"/>
      <c r="F26" s="176"/>
      <c r="G26" s="177">
        <v>1438.6</v>
      </c>
      <c r="H26" s="176"/>
      <c r="I26" s="176"/>
      <c r="J26" s="176"/>
      <c r="K26" s="175"/>
      <c r="L26" s="176"/>
      <c r="M26" s="175"/>
      <c r="N26" s="175"/>
    </row>
    <row r="27" spans="1:17" x14ac:dyDescent="0.2">
      <c r="A27" s="174" t="s">
        <v>75</v>
      </c>
      <c r="B27" s="175"/>
      <c r="C27" s="175"/>
      <c r="D27" s="177">
        <v>2080.7399999999998</v>
      </c>
      <c r="E27" s="176"/>
      <c r="F27" s="177">
        <v>1466.15</v>
      </c>
      <c r="G27" s="178">
        <v>614.59</v>
      </c>
      <c r="H27" s="176"/>
      <c r="I27" s="176"/>
      <c r="J27" s="176"/>
      <c r="K27" s="175"/>
      <c r="L27" s="176"/>
      <c r="M27" s="175"/>
      <c r="N27" s="175"/>
    </row>
    <row r="28" spans="1:17" x14ac:dyDescent="0.2">
      <c r="A28" s="183" t="s">
        <v>76</v>
      </c>
      <c r="B28" s="184"/>
      <c r="C28" s="184"/>
      <c r="D28" s="186">
        <v>467.35</v>
      </c>
      <c r="E28" s="176"/>
      <c r="F28" s="178">
        <v>92.18</v>
      </c>
      <c r="G28" s="178">
        <v>375.17</v>
      </c>
      <c r="H28" s="176"/>
      <c r="I28" s="176"/>
      <c r="J28" s="176"/>
      <c r="K28" s="175"/>
      <c r="L28" s="176"/>
      <c r="M28" s="175"/>
      <c r="N28" s="175"/>
    </row>
    <row r="29" spans="1:17" x14ac:dyDescent="0.2">
      <c r="A29" s="144" t="s">
        <v>77</v>
      </c>
      <c r="B29" s="145"/>
      <c r="C29" s="145"/>
      <c r="D29" s="146">
        <v>21311.58</v>
      </c>
      <c r="E29" s="176"/>
      <c r="F29" s="178">
        <v>16.32</v>
      </c>
      <c r="G29" s="177">
        <v>21295.26</v>
      </c>
      <c r="H29" s="176"/>
      <c r="I29" s="176"/>
      <c r="J29" s="176"/>
      <c r="K29" s="175"/>
      <c r="L29" s="176"/>
      <c r="M29" s="175"/>
      <c r="N29" s="175"/>
    </row>
    <row r="30" spans="1:17" x14ac:dyDescent="0.2">
      <c r="A30" s="174" t="s">
        <v>116</v>
      </c>
      <c r="B30" s="175"/>
      <c r="C30" s="175"/>
      <c r="D30" s="178">
        <v>48.18</v>
      </c>
      <c r="E30" s="176"/>
      <c r="F30" s="178">
        <v>48.18</v>
      </c>
      <c r="G30" s="176"/>
      <c r="H30" s="176"/>
      <c r="I30" s="176"/>
      <c r="J30" s="176"/>
      <c r="K30" s="175"/>
      <c r="L30" s="176"/>
      <c r="M30" s="175"/>
      <c r="N30" s="175"/>
    </row>
    <row r="31" spans="1:17" x14ac:dyDescent="0.2">
      <c r="A31" s="174" t="s">
        <v>78</v>
      </c>
      <c r="B31" s="175"/>
      <c r="C31" s="175"/>
      <c r="D31" s="177">
        <v>4088.44</v>
      </c>
      <c r="E31" s="176"/>
      <c r="F31" s="178">
        <v>4.03</v>
      </c>
      <c r="G31" s="177">
        <v>4084.41</v>
      </c>
      <c r="H31" s="176"/>
      <c r="I31" s="176"/>
      <c r="J31" s="176"/>
      <c r="K31" s="175"/>
      <c r="L31" s="176"/>
      <c r="M31" s="175"/>
      <c r="N31" s="175"/>
    </row>
    <row r="32" spans="1:17" x14ac:dyDescent="0.2">
      <c r="A32" s="174" t="s">
        <v>79</v>
      </c>
      <c r="B32" s="175"/>
      <c r="C32" s="175"/>
      <c r="D32" s="178">
        <v>237.69</v>
      </c>
      <c r="E32" s="176"/>
      <c r="F32" s="178">
        <v>171.8</v>
      </c>
      <c r="G32" s="178">
        <v>65.89</v>
      </c>
      <c r="H32" s="176"/>
      <c r="I32" s="176"/>
      <c r="J32" s="176"/>
      <c r="K32" s="175"/>
      <c r="L32" s="176"/>
      <c r="M32" s="175"/>
      <c r="N32" s="175"/>
    </row>
    <row r="33" spans="1:14" x14ac:dyDescent="0.2">
      <c r="A33" s="174" t="s">
        <v>80</v>
      </c>
      <c r="B33" s="175"/>
      <c r="C33" s="175"/>
      <c r="D33" s="177">
        <v>1532.31</v>
      </c>
      <c r="E33" s="176"/>
      <c r="F33" s="177">
        <v>1087.8499999999999</v>
      </c>
      <c r="G33" s="178">
        <v>444.46</v>
      </c>
      <c r="H33" s="176"/>
      <c r="I33" s="176"/>
      <c r="J33" s="176"/>
      <c r="K33" s="175"/>
      <c r="L33" s="176"/>
      <c r="M33" s="175"/>
      <c r="N33" s="175"/>
    </row>
    <row r="34" spans="1:14" x14ac:dyDescent="0.2">
      <c r="A34" s="174" t="s">
        <v>81</v>
      </c>
      <c r="B34" s="175"/>
      <c r="C34" s="175"/>
      <c r="D34" s="178">
        <v>983.24</v>
      </c>
      <c r="E34" s="176"/>
      <c r="F34" s="178">
        <v>15.15</v>
      </c>
      <c r="G34" s="178">
        <v>968.09</v>
      </c>
      <c r="H34" s="176"/>
      <c r="I34" s="176"/>
      <c r="J34" s="176"/>
      <c r="K34" s="175"/>
      <c r="L34" s="176"/>
      <c r="M34" s="175"/>
      <c r="N34" s="175"/>
    </row>
    <row r="35" spans="1:14" ht="24" x14ac:dyDescent="0.2">
      <c r="A35" s="148" t="s">
        <v>82</v>
      </c>
      <c r="B35" s="149"/>
      <c r="C35" s="149"/>
      <c r="D35" s="150">
        <v>10142.91</v>
      </c>
      <c r="E35" s="176"/>
      <c r="F35" s="178">
        <v>18.59</v>
      </c>
      <c r="G35" s="177">
        <v>10124.32</v>
      </c>
      <c r="H35" s="176"/>
      <c r="I35" s="176"/>
      <c r="J35" s="176"/>
      <c r="K35" s="175"/>
      <c r="L35" s="176"/>
      <c r="M35" s="175"/>
      <c r="N35" s="175"/>
    </row>
    <row r="36" spans="1:14" x14ac:dyDescent="0.2">
      <c r="A36" s="144" t="s">
        <v>83</v>
      </c>
      <c r="B36" s="145"/>
      <c r="C36" s="145"/>
      <c r="D36" s="147">
        <v>954.86</v>
      </c>
      <c r="E36" s="176"/>
      <c r="F36" s="178">
        <v>75.849999999999994</v>
      </c>
      <c r="G36" s="178">
        <v>879.01</v>
      </c>
      <c r="H36" s="176"/>
      <c r="I36" s="176"/>
      <c r="J36" s="176"/>
      <c r="K36" s="175"/>
      <c r="L36" s="176"/>
      <c r="M36" s="175"/>
      <c r="N36" s="175"/>
    </row>
    <row r="37" spans="1:14" x14ac:dyDescent="0.2">
      <c r="A37" s="174" t="s">
        <v>84</v>
      </c>
      <c r="B37" s="175"/>
      <c r="C37" s="175"/>
      <c r="D37" s="177">
        <v>728938.18</v>
      </c>
      <c r="E37" s="176"/>
      <c r="F37" s="177">
        <v>67044.39</v>
      </c>
      <c r="G37" s="177">
        <v>475309.72</v>
      </c>
      <c r="H37" s="176"/>
      <c r="I37" s="176"/>
      <c r="J37" s="177">
        <v>186584.07</v>
      </c>
      <c r="K37" s="175"/>
      <c r="L37" s="176"/>
      <c r="M37" s="175"/>
      <c r="N37" s="175"/>
    </row>
    <row r="38" spans="1:14" x14ac:dyDescent="0.2">
      <c r="A38" s="183" t="s">
        <v>85</v>
      </c>
      <c r="B38" s="184"/>
      <c r="C38" s="184"/>
      <c r="D38" s="185">
        <v>4995.79</v>
      </c>
      <c r="E38" s="176"/>
      <c r="F38" s="178">
        <v>392.31</v>
      </c>
      <c r="G38" s="177">
        <v>4603.4799999999996</v>
      </c>
      <c r="H38" s="176"/>
      <c r="I38" s="176"/>
      <c r="J38" s="176"/>
      <c r="K38" s="175"/>
      <c r="L38" s="176"/>
      <c r="M38" s="175"/>
      <c r="N38" s="175"/>
    </row>
    <row r="39" spans="1:14" ht="24" x14ac:dyDescent="0.2">
      <c r="A39" s="174" t="s">
        <v>86</v>
      </c>
      <c r="B39" s="175"/>
      <c r="C39" s="175"/>
      <c r="D39" s="178">
        <v>25.02</v>
      </c>
      <c r="E39" s="176"/>
      <c r="F39" s="176"/>
      <c r="G39" s="178">
        <v>25.02</v>
      </c>
      <c r="H39" s="176"/>
      <c r="I39" s="176"/>
      <c r="J39" s="176"/>
      <c r="K39" s="175"/>
      <c r="L39" s="176"/>
      <c r="M39" s="175"/>
      <c r="N39" s="175"/>
    </row>
    <row r="40" spans="1:14" x14ac:dyDescent="0.2">
      <c r="A40" s="148" t="s">
        <v>87</v>
      </c>
      <c r="B40" s="149"/>
      <c r="C40" s="149"/>
      <c r="D40" s="150">
        <v>1350.31</v>
      </c>
      <c r="E40" s="176"/>
      <c r="F40" s="176"/>
      <c r="G40" s="177">
        <v>1350.31</v>
      </c>
      <c r="H40" s="176"/>
      <c r="I40" s="176"/>
      <c r="J40" s="176"/>
      <c r="K40" s="175"/>
      <c r="L40" s="176"/>
      <c r="M40" s="175"/>
      <c r="N40" s="175"/>
    </row>
    <row r="41" spans="1:14" x14ac:dyDescent="0.2">
      <c r="A41" s="144" t="s">
        <v>88</v>
      </c>
      <c r="B41" s="145"/>
      <c r="C41" s="145"/>
      <c r="D41" s="146">
        <v>3076.74</v>
      </c>
      <c r="E41" s="176"/>
      <c r="F41" s="176"/>
      <c r="G41" s="177">
        <v>3076.74</v>
      </c>
      <c r="H41" s="176"/>
      <c r="I41" s="176"/>
      <c r="J41" s="176"/>
      <c r="K41" s="175"/>
      <c r="L41" s="176"/>
      <c r="M41" s="175"/>
      <c r="N41" s="175"/>
    </row>
    <row r="42" spans="1:14" x14ac:dyDescent="0.2">
      <c r="A42" s="183" t="s">
        <v>89</v>
      </c>
      <c r="B42" s="184"/>
      <c r="C42" s="184"/>
      <c r="D42" s="186">
        <v>60.6</v>
      </c>
      <c r="E42" s="176"/>
      <c r="F42" s="178">
        <v>60.6</v>
      </c>
      <c r="G42" s="176"/>
      <c r="H42" s="176"/>
      <c r="I42" s="176"/>
      <c r="J42" s="176"/>
      <c r="K42" s="175"/>
      <c r="L42" s="176"/>
      <c r="M42" s="175"/>
      <c r="N42" s="175"/>
    </row>
    <row r="43" spans="1:14" x14ac:dyDescent="0.2">
      <c r="A43" s="174" t="s">
        <v>90</v>
      </c>
      <c r="B43" s="175"/>
      <c r="C43" s="175"/>
      <c r="D43" s="177">
        <v>14500</v>
      </c>
      <c r="E43" s="176"/>
      <c r="F43" s="176"/>
      <c r="G43" s="176"/>
      <c r="H43" s="177">
        <v>14500</v>
      </c>
      <c r="I43" s="176"/>
      <c r="J43" s="176"/>
      <c r="K43" s="175"/>
      <c r="L43" s="176"/>
      <c r="M43" s="175"/>
      <c r="N43" s="175"/>
    </row>
    <row r="44" spans="1:14" x14ac:dyDescent="0.2">
      <c r="A44" s="148" t="s">
        <v>117</v>
      </c>
      <c r="B44" s="149"/>
      <c r="C44" s="149"/>
      <c r="D44" s="152">
        <v>918.93</v>
      </c>
      <c r="E44" s="176"/>
      <c r="F44" s="176"/>
      <c r="G44" s="178">
        <v>918.93</v>
      </c>
      <c r="H44" s="176"/>
      <c r="I44" s="176"/>
      <c r="J44" s="176"/>
      <c r="K44" s="175"/>
      <c r="L44" s="176"/>
      <c r="M44" s="175"/>
      <c r="N44" s="175"/>
    </row>
    <row r="45" spans="1:14" ht="24" x14ac:dyDescent="0.2">
      <c r="A45" s="174" t="s">
        <v>92</v>
      </c>
      <c r="B45" s="175"/>
      <c r="C45" s="175"/>
      <c r="D45" s="178">
        <v>37.549999999999997</v>
      </c>
      <c r="E45" s="176"/>
      <c r="F45" s="178">
        <v>35.64</v>
      </c>
      <c r="G45" s="178">
        <v>1.91</v>
      </c>
      <c r="H45" s="176"/>
      <c r="I45" s="176"/>
      <c r="J45" s="176"/>
      <c r="K45" s="175"/>
      <c r="L45" s="176"/>
      <c r="M45" s="175"/>
      <c r="N45" s="175"/>
    </row>
    <row r="46" spans="1:14" x14ac:dyDescent="0.2">
      <c r="A46" s="144" t="s">
        <v>94</v>
      </c>
      <c r="B46" s="145"/>
      <c r="C46" s="145"/>
      <c r="D46" s="146">
        <v>2049.27</v>
      </c>
      <c r="E46" s="176"/>
      <c r="F46" s="178">
        <v>94.01</v>
      </c>
      <c r="G46" s="177">
        <v>1955.26</v>
      </c>
      <c r="H46" s="176"/>
      <c r="I46" s="176"/>
      <c r="J46" s="176"/>
      <c r="K46" s="175"/>
      <c r="L46" s="176"/>
      <c r="M46" s="175"/>
      <c r="N46" s="175"/>
    </row>
    <row r="47" spans="1:14" x14ac:dyDescent="0.2">
      <c r="A47" s="174" t="s">
        <v>95</v>
      </c>
      <c r="B47" s="175"/>
      <c r="C47" s="175"/>
      <c r="D47" s="177">
        <v>10144.15</v>
      </c>
      <c r="E47" s="176"/>
      <c r="F47" s="177">
        <v>2032.46</v>
      </c>
      <c r="G47" s="177">
        <v>8111.69</v>
      </c>
      <c r="H47" s="176"/>
      <c r="I47" s="176"/>
      <c r="J47" s="176"/>
      <c r="K47" s="175"/>
      <c r="L47" s="176"/>
      <c r="M47" s="175"/>
      <c r="N47" s="175"/>
    </row>
    <row r="48" spans="1:14" ht="24" x14ac:dyDescent="0.2">
      <c r="A48" s="174" t="s">
        <v>96</v>
      </c>
      <c r="B48" s="175"/>
      <c r="C48" s="175"/>
      <c r="D48" s="178">
        <v>290.41000000000003</v>
      </c>
      <c r="E48" s="176"/>
      <c r="F48" s="178">
        <v>244.81</v>
      </c>
      <c r="G48" s="178">
        <v>45.6</v>
      </c>
      <c r="H48" s="176"/>
      <c r="I48" s="176"/>
      <c r="J48" s="176"/>
      <c r="K48" s="175"/>
      <c r="L48" s="176"/>
      <c r="M48" s="175"/>
      <c r="N48" s="175"/>
    </row>
    <row r="49" spans="1:14" x14ac:dyDescent="0.2">
      <c r="A49" s="174" t="s">
        <v>97</v>
      </c>
      <c r="B49" s="175"/>
      <c r="C49" s="175"/>
      <c r="D49" s="177">
        <v>3429.14</v>
      </c>
      <c r="E49" s="176"/>
      <c r="F49" s="178">
        <v>189.48</v>
      </c>
      <c r="G49" s="177">
        <v>3239.66</v>
      </c>
      <c r="H49" s="176"/>
      <c r="I49" s="176"/>
      <c r="J49" s="176"/>
      <c r="K49" s="175"/>
      <c r="L49" s="176"/>
      <c r="M49" s="175"/>
      <c r="N49" s="175"/>
    </row>
    <row r="50" spans="1:14" x14ac:dyDescent="0.2">
      <c r="A50" s="174" t="s">
        <v>98</v>
      </c>
      <c r="B50" s="175"/>
      <c r="C50" s="175"/>
      <c r="D50" s="177">
        <v>2075.62</v>
      </c>
      <c r="E50" s="176"/>
      <c r="F50" s="178">
        <v>614.19000000000005</v>
      </c>
      <c r="G50" s="177">
        <v>1461.43</v>
      </c>
      <c r="H50" s="176"/>
      <c r="I50" s="176"/>
      <c r="J50" s="176"/>
      <c r="K50" s="175"/>
      <c r="L50" s="176"/>
      <c r="M50" s="175"/>
      <c r="N50" s="175"/>
    </row>
    <row r="51" spans="1:14" x14ac:dyDescent="0.2">
      <c r="A51" s="144" t="s">
        <v>99</v>
      </c>
      <c r="B51" s="145"/>
      <c r="C51" s="145"/>
      <c r="D51" s="147">
        <v>172.92</v>
      </c>
      <c r="E51" s="176"/>
      <c r="F51" s="176"/>
      <c r="G51" s="178">
        <v>172.92</v>
      </c>
      <c r="H51" s="176"/>
      <c r="I51" s="176"/>
      <c r="J51" s="176"/>
      <c r="K51" s="175"/>
      <c r="L51" s="176"/>
      <c r="M51" s="175"/>
      <c r="N51" s="175"/>
    </row>
    <row r="52" spans="1:14" x14ac:dyDescent="0.2">
      <c r="A52" s="174" t="s">
        <v>100</v>
      </c>
      <c r="B52" s="175"/>
      <c r="C52" s="175"/>
      <c r="D52" s="178">
        <v>139.63</v>
      </c>
      <c r="E52" s="176"/>
      <c r="F52" s="178">
        <v>139.63</v>
      </c>
      <c r="G52" s="176"/>
      <c r="H52" s="176"/>
      <c r="I52" s="176"/>
      <c r="J52" s="176"/>
      <c r="K52" s="175"/>
      <c r="L52" s="176"/>
      <c r="M52" s="175"/>
      <c r="N52" s="175"/>
    </row>
    <row r="53" spans="1:14" x14ac:dyDescent="0.2">
      <c r="A53" s="174" t="s">
        <v>101</v>
      </c>
      <c r="B53" s="175"/>
      <c r="C53" s="175"/>
      <c r="D53" s="177">
        <v>1205.4100000000001</v>
      </c>
      <c r="E53" s="176"/>
      <c r="F53" s="178">
        <v>637.80999999999995</v>
      </c>
      <c r="G53" s="178">
        <v>567.6</v>
      </c>
      <c r="H53" s="176"/>
      <c r="I53" s="176"/>
      <c r="J53" s="176"/>
      <c r="K53" s="175"/>
      <c r="L53" s="176"/>
      <c r="M53" s="175"/>
      <c r="N53" s="175"/>
    </row>
    <row r="54" spans="1:14" x14ac:dyDescent="0.2">
      <c r="A54" s="174" t="s">
        <v>102</v>
      </c>
      <c r="B54" s="175"/>
      <c r="C54" s="175"/>
      <c r="D54" s="177">
        <v>167548.51999999999</v>
      </c>
      <c r="E54" s="176"/>
      <c r="F54" s="177">
        <v>16587.86</v>
      </c>
      <c r="G54" s="177">
        <v>94239</v>
      </c>
      <c r="H54" s="176"/>
      <c r="I54" s="177">
        <v>56721.66</v>
      </c>
      <c r="J54" s="176"/>
      <c r="K54" s="175"/>
      <c r="L54" s="176"/>
      <c r="M54" s="175"/>
      <c r="N54" s="175"/>
    </row>
    <row r="55" spans="1:14" x14ac:dyDescent="0.2">
      <c r="A55" s="174" t="s">
        <v>103</v>
      </c>
      <c r="B55" s="175"/>
      <c r="C55" s="175"/>
      <c r="D55" s="177">
        <v>294035.86</v>
      </c>
      <c r="E55" s="177">
        <v>294035.86</v>
      </c>
      <c r="F55" s="176"/>
      <c r="G55" s="176"/>
      <c r="H55" s="176"/>
      <c r="I55" s="176"/>
      <c r="J55" s="176"/>
      <c r="K55" s="175"/>
      <c r="L55" s="176"/>
      <c r="M55" s="175"/>
      <c r="N55" s="175"/>
    </row>
    <row r="56" spans="1:14" x14ac:dyDescent="0.2">
      <c r="A56" s="183" t="s">
        <v>104</v>
      </c>
      <c r="B56" s="184"/>
      <c r="C56" s="184"/>
      <c r="D56" s="186">
        <v>490.89</v>
      </c>
      <c r="E56" s="176"/>
      <c r="F56" s="178">
        <v>487.67</v>
      </c>
      <c r="G56" s="178">
        <v>3.22</v>
      </c>
      <c r="H56" s="176"/>
      <c r="I56" s="176"/>
      <c r="J56" s="176"/>
      <c r="K56" s="175"/>
      <c r="L56" s="176"/>
      <c r="M56" s="175"/>
      <c r="N56" s="175"/>
    </row>
    <row r="57" spans="1:14" x14ac:dyDescent="0.2">
      <c r="A57" s="183" t="s">
        <v>105</v>
      </c>
      <c r="B57" s="184"/>
      <c r="C57" s="184"/>
      <c r="D57" s="185">
        <v>15528.19</v>
      </c>
      <c r="E57" s="176"/>
      <c r="F57" s="178">
        <v>453.73</v>
      </c>
      <c r="G57" s="177">
        <v>15074.46</v>
      </c>
      <c r="H57" s="176"/>
      <c r="I57" s="176"/>
      <c r="J57" s="176"/>
      <c r="K57" s="175"/>
      <c r="L57" s="176"/>
      <c r="M57" s="175"/>
      <c r="N57" s="175"/>
    </row>
    <row r="58" spans="1:14" x14ac:dyDescent="0.2">
      <c r="A58" s="174" t="s">
        <v>106</v>
      </c>
      <c r="B58" s="175"/>
      <c r="C58" s="175"/>
      <c r="D58" s="177">
        <v>35951.78</v>
      </c>
      <c r="E58" s="176"/>
      <c r="F58" s="177">
        <v>12478.52</v>
      </c>
      <c r="G58" s="177">
        <v>23473.26</v>
      </c>
      <c r="H58" s="176"/>
      <c r="I58" s="176"/>
      <c r="J58" s="176"/>
      <c r="K58" s="175"/>
      <c r="L58" s="176"/>
      <c r="M58" s="175"/>
      <c r="N58" s="175"/>
    </row>
    <row r="59" spans="1:14" x14ac:dyDescent="0.2">
      <c r="A59" s="148" t="s">
        <v>107</v>
      </c>
      <c r="B59" s="149"/>
      <c r="C59" s="149"/>
      <c r="D59" s="152">
        <v>679.38</v>
      </c>
      <c r="E59" s="176"/>
      <c r="F59" s="176"/>
      <c r="G59" s="178">
        <v>679.38</v>
      </c>
      <c r="H59" s="176"/>
      <c r="I59" s="176"/>
      <c r="J59" s="176"/>
      <c r="K59" s="175"/>
      <c r="L59" s="176"/>
      <c r="M59" s="175"/>
      <c r="N59" s="175"/>
    </row>
    <row r="60" spans="1:14" x14ac:dyDescent="0.2">
      <c r="A60" s="174" t="s">
        <v>118</v>
      </c>
      <c r="B60" s="175"/>
      <c r="C60" s="175"/>
      <c r="D60" s="178">
        <v>37.549999999999997</v>
      </c>
      <c r="E60" s="176"/>
      <c r="F60" s="176"/>
      <c r="G60" s="178">
        <v>37.549999999999997</v>
      </c>
      <c r="H60" s="176"/>
      <c r="I60" s="176"/>
      <c r="J60" s="176"/>
      <c r="K60" s="175"/>
      <c r="L60" s="176"/>
      <c r="M60" s="175"/>
      <c r="N60" s="175"/>
    </row>
    <row r="61" spans="1:14" x14ac:dyDescent="0.2">
      <c r="A61" s="183" t="s">
        <v>108</v>
      </c>
      <c r="B61" s="184"/>
      <c r="C61" s="184"/>
      <c r="D61" s="185">
        <v>14454.08</v>
      </c>
      <c r="E61" s="176"/>
      <c r="F61" s="178">
        <v>258.31</v>
      </c>
      <c r="G61" s="177">
        <v>14195.77</v>
      </c>
      <c r="H61" s="176"/>
      <c r="I61" s="176"/>
      <c r="J61" s="176"/>
      <c r="K61" s="175"/>
      <c r="L61" s="176"/>
      <c r="M61" s="175"/>
      <c r="N61" s="175"/>
    </row>
    <row r="62" spans="1:14" ht="24" x14ac:dyDescent="0.2">
      <c r="A62" s="114" t="s">
        <v>109</v>
      </c>
      <c r="B62" s="115"/>
      <c r="C62" s="115"/>
      <c r="D62" s="116">
        <v>16420.060000000001</v>
      </c>
      <c r="E62" s="176"/>
      <c r="F62" s="177">
        <v>3561.37</v>
      </c>
      <c r="G62" s="177">
        <v>12858.69</v>
      </c>
      <c r="H62" s="176"/>
      <c r="I62" s="176"/>
      <c r="J62" s="176"/>
      <c r="K62" s="175"/>
      <c r="L62" s="176"/>
      <c r="M62" s="175"/>
      <c r="N62" s="175"/>
    </row>
    <row r="63" spans="1:14" x14ac:dyDescent="0.2">
      <c r="A63" s="179" t="s">
        <v>111</v>
      </c>
      <c r="B63" s="180"/>
      <c r="C63" s="180"/>
      <c r="D63" s="181">
        <v>1776497.81</v>
      </c>
      <c r="E63" s="181">
        <v>294035.86</v>
      </c>
      <c r="F63" s="181">
        <v>138847.25</v>
      </c>
      <c r="G63" s="181">
        <v>1052092.3</v>
      </c>
      <c r="H63" s="181">
        <v>48216.67</v>
      </c>
      <c r="I63" s="181">
        <v>56721.66</v>
      </c>
      <c r="J63" s="181">
        <v>186584.07</v>
      </c>
      <c r="K63" s="181">
        <v>1776497.81</v>
      </c>
      <c r="L63" s="181">
        <v>1776497.81</v>
      </c>
      <c r="M63" s="180"/>
      <c r="N63" s="180"/>
    </row>
    <row r="66" spans="1:4" x14ac:dyDescent="0.2">
      <c r="A66" s="37" t="s">
        <v>151</v>
      </c>
      <c r="D66" s="182"/>
    </row>
    <row r="67" spans="1:4" x14ac:dyDescent="0.2">
      <c r="A67" s="37" t="s">
        <v>152</v>
      </c>
    </row>
    <row r="68" spans="1:4" x14ac:dyDescent="0.2">
      <c r="D68" s="182"/>
    </row>
    <row r="69" spans="1:4" x14ac:dyDescent="0.2">
      <c r="A69" s="200">
        <f>(209-255)/255</f>
        <v>-0.1803921568627451</v>
      </c>
    </row>
  </sheetData>
  <mergeCells count="13">
    <mergeCell ref="N8:N10"/>
    <mergeCell ref="H8:H10"/>
    <mergeCell ref="I8:I10"/>
    <mergeCell ref="J8:J10"/>
    <mergeCell ref="K8:K10"/>
    <mergeCell ref="L8:L10"/>
    <mergeCell ref="M8:M10"/>
    <mergeCell ref="G8:G10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topLeftCell="A103" workbookViewId="0">
      <selection activeCell="O137" sqref="O137"/>
    </sheetView>
  </sheetViews>
  <sheetFormatPr defaultColWidth="8.140625" defaultRowHeight="11.45" customHeight="1" outlineLevelRow="2" x14ac:dyDescent="0.2"/>
  <cols>
    <col min="1" max="1" width="8.140625" style="187" customWidth="1"/>
    <col min="2" max="2" width="19" style="187" customWidth="1"/>
    <col min="3" max="3" width="3.7109375" style="187" customWidth="1"/>
    <col min="4" max="4" width="9.140625" style="187" customWidth="1"/>
    <col min="5" max="5" width="6.28515625" style="187" customWidth="1"/>
    <col min="6" max="6" width="0.7109375" style="187" customWidth="1"/>
    <col min="7" max="7" width="5.7109375" style="187" customWidth="1"/>
    <col min="8" max="9" width="6.28515625" style="187" customWidth="1"/>
    <col min="10" max="10" width="2.7109375" style="187" customWidth="1"/>
    <col min="11" max="11" width="3.7109375" style="187" customWidth="1"/>
    <col min="12" max="12" width="6.28515625" style="187" customWidth="1"/>
    <col min="13" max="13" width="2.7109375" style="187" customWidth="1"/>
    <col min="14" max="14" width="3.7109375" style="187" customWidth="1"/>
    <col min="15" max="15" width="19.7109375" style="187" customWidth="1"/>
    <col min="16" max="16" width="2.7109375" style="187" customWidth="1"/>
    <col min="17" max="17" width="12.7109375" style="187" customWidth="1"/>
    <col min="18" max="22" width="7.28515625" style="187" customWidth="1"/>
  </cols>
  <sheetData>
    <row r="1" spans="1:22" s="187" customFormat="1" ht="10.15" customHeight="1" x14ac:dyDescent="0.2"/>
    <row r="2" spans="1:22" ht="25.15" customHeight="1" x14ac:dyDescent="0.2">
      <c r="A2" s="188" t="s">
        <v>119</v>
      </c>
      <c r="B2" s="188"/>
      <c r="C2" s="188"/>
      <c r="D2" s="188"/>
      <c r="E2" s="188"/>
      <c r="F2" s="188"/>
    </row>
    <row r="3" spans="1:22" s="187" customFormat="1" ht="10.15" customHeight="1" x14ac:dyDescent="0.2"/>
    <row r="4" spans="1:22" ht="19.149999999999999" customHeight="1" x14ac:dyDescent="0.2">
      <c r="A4" s="318" t="s">
        <v>120</v>
      </c>
      <c r="B4" s="318"/>
      <c r="C4" s="318" t="s">
        <v>121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</row>
    <row r="5" spans="1:22" ht="19.149999999999999" customHeight="1" x14ac:dyDescent="0.2">
      <c r="A5" s="318" t="s">
        <v>122</v>
      </c>
      <c r="B5" s="318"/>
      <c r="C5" s="318" t="s">
        <v>123</v>
      </c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</row>
    <row r="6" spans="1:22" s="187" customFormat="1" ht="10.15" customHeight="1" x14ac:dyDescent="0.2"/>
    <row r="7" spans="1:22" s="187" customFormat="1" ht="10.15" customHeight="1" outlineLevel="1" x14ac:dyDescent="0.2"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</row>
    <row r="8" spans="1:22" ht="13.15" customHeight="1" outlineLevel="2" x14ac:dyDescent="0.2">
      <c r="A8" s="319" t="s">
        <v>126</v>
      </c>
      <c r="B8" s="319"/>
      <c r="C8" s="319"/>
      <c r="D8" s="319" t="s">
        <v>127</v>
      </c>
      <c r="E8" s="319"/>
      <c r="F8" s="319"/>
      <c r="G8" s="319"/>
      <c r="H8" s="319"/>
      <c r="I8" s="319"/>
      <c r="J8" s="319"/>
      <c r="K8" s="319" t="s">
        <v>124</v>
      </c>
      <c r="L8" s="319"/>
      <c r="M8" s="319"/>
      <c r="N8" s="319" t="s">
        <v>125</v>
      </c>
      <c r="O8" s="319"/>
      <c r="P8" s="319"/>
      <c r="Q8" s="324" t="s">
        <v>128</v>
      </c>
      <c r="R8" s="324"/>
      <c r="S8" s="319" t="s">
        <v>129</v>
      </c>
      <c r="T8" s="319" t="s">
        <v>130</v>
      </c>
      <c r="U8" s="319" t="s">
        <v>131</v>
      </c>
      <c r="V8" s="319" t="s">
        <v>132</v>
      </c>
    </row>
    <row r="9" spans="1:22" ht="13.15" customHeight="1" outlineLevel="2" x14ac:dyDescent="0.2">
      <c r="A9" s="321"/>
      <c r="B9" s="322"/>
      <c r="C9" s="323"/>
      <c r="D9" s="321"/>
      <c r="E9" s="322"/>
      <c r="F9" s="322"/>
      <c r="G9" s="322"/>
      <c r="H9" s="322"/>
      <c r="I9" s="322"/>
      <c r="J9" s="323"/>
      <c r="K9" s="321"/>
      <c r="L9" s="322"/>
      <c r="M9" s="323"/>
      <c r="N9" s="321"/>
      <c r="O9" s="322"/>
      <c r="P9" s="323"/>
      <c r="Q9" s="189" t="s">
        <v>133</v>
      </c>
      <c r="R9" s="189" t="s">
        <v>134</v>
      </c>
      <c r="S9" s="320"/>
      <c r="T9" s="320"/>
      <c r="U9" s="320"/>
      <c r="V9" s="320"/>
    </row>
    <row r="10" spans="1:22" ht="21.6" customHeight="1" outlineLevel="2" x14ac:dyDescent="0.2">
      <c r="A10" s="326" t="s">
        <v>136</v>
      </c>
      <c r="B10" s="326"/>
      <c r="C10" s="326"/>
      <c r="D10" s="326" t="s">
        <v>135</v>
      </c>
      <c r="E10" s="326"/>
      <c r="F10" s="326"/>
      <c r="G10" s="326"/>
      <c r="H10" s="326"/>
      <c r="I10" s="326"/>
      <c r="J10" s="326"/>
      <c r="K10" s="327">
        <v>37007.89</v>
      </c>
      <c r="L10" s="327"/>
      <c r="M10" s="327"/>
      <c r="N10" s="327">
        <v>46188.61</v>
      </c>
      <c r="O10" s="327"/>
      <c r="P10" s="327"/>
      <c r="Q10" s="194">
        <v>-9180.7199999999993</v>
      </c>
      <c r="R10" s="195">
        <v>-24.8</v>
      </c>
      <c r="S10" s="192">
        <v>17</v>
      </c>
      <c r="T10" s="192">
        <v>136</v>
      </c>
      <c r="U10" s="192">
        <v>17</v>
      </c>
      <c r="V10" s="192">
        <v>136</v>
      </c>
    </row>
    <row r="11" spans="1:22" ht="21.6" customHeight="1" outlineLevel="2" x14ac:dyDescent="0.2">
      <c r="A11" s="326" t="s">
        <v>137</v>
      </c>
      <c r="B11" s="326"/>
      <c r="C11" s="326"/>
      <c r="D11" s="326" t="s">
        <v>135</v>
      </c>
      <c r="E11" s="326"/>
      <c r="F11" s="326"/>
      <c r="G11" s="326"/>
      <c r="H11" s="326"/>
      <c r="I11" s="326"/>
      <c r="J11" s="326"/>
      <c r="K11" s="327">
        <v>37007.89</v>
      </c>
      <c r="L11" s="327"/>
      <c r="M11" s="327"/>
      <c r="N11" s="327">
        <v>44393.89</v>
      </c>
      <c r="O11" s="327"/>
      <c r="P11" s="327"/>
      <c r="Q11" s="194">
        <v>-7386</v>
      </c>
      <c r="R11" s="195">
        <v>-20</v>
      </c>
      <c r="S11" s="192">
        <v>17</v>
      </c>
      <c r="T11" s="192">
        <v>136</v>
      </c>
      <c r="U11" s="192">
        <v>17</v>
      </c>
      <c r="V11" s="192">
        <v>136</v>
      </c>
    </row>
    <row r="12" spans="1:22" ht="21.6" customHeight="1" outlineLevel="2" x14ac:dyDescent="0.2">
      <c r="A12" s="326" t="s">
        <v>138</v>
      </c>
      <c r="B12" s="326"/>
      <c r="C12" s="326"/>
      <c r="D12" s="326" t="s">
        <v>135</v>
      </c>
      <c r="E12" s="326"/>
      <c r="F12" s="326"/>
      <c r="G12" s="326"/>
      <c r="H12" s="326"/>
      <c r="I12" s="326"/>
      <c r="J12" s="326"/>
      <c r="K12" s="327">
        <v>41614.28</v>
      </c>
      <c r="L12" s="327"/>
      <c r="M12" s="327"/>
      <c r="N12" s="327">
        <v>41614.28</v>
      </c>
      <c r="O12" s="327"/>
      <c r="P12" s="327"/>
      <c r="Q12" s="193"/>
      <c r="R12" s="193"/>
      <c r="S12" s="192">
        <v>17</v>
      </c>
      <c r="T12" s="192">
        <v>136</v>
      </c>
      <c r="U12" s="192">
        <v>17</v>
      </c>
      <c r="V12" s="192">
        <v>136</v>
      </c>
    </row>
    <row r="13" spans="1:22" ht="21.6" customHeight="1" outlineLevel="2" x14ac:dyDescent="0.2">
      <c r="A13" s="326" t="s">
        <v>139</v>
      </c>
      <c r="B13" s="326"/>
      <c r="C13" s="326"/>
      <c r="D13" s="326" t="s">
        <v>135</v>
      </c>
      <c r="E13" s="326"/>
      <c r="F13" s="326"/>
      <c r="G13" s="326"/>
      <c r="H13" s="326"/>
      <c r="I13" s="326"/>
      <c r="J13" s="326"/>
      <c r="K13" s="327">
        <v>32399.96</v>
      </c>
      <c r="L13" s="327"/>
      <c r="M13" s="327"/>
      <c r="N13" s="327">
        <v>32399.96</v>
      </c>
      <c r="O13" s="327"/>
      <c r="P13" s="327"/>
      <c r="Q13" s="193"/>
      <c r="R13" s="193"/>
      <c r="S13" s="192">
        <v>17</v>
      </c>
      <c r="T13" s="192">
        <v>136</v>
      </c>
      <c r="U13" s="192">
        <v>17</v>
      </c>
      <c r="V13" s="192">
        <v>136</v>
      </c>
    </row>
    <row r="14" spans="1:22" s="187" customFormat="1" ht="30" customHeight="1" outlineLevel="2" x14ac:dyDescent="0.2">
      <c r="O14" s="197">
        <f>N10+N11+N12+N13</f>
        <v>164596.74</v>
      </c>
    </row>
    <row r="15" spans="1:22" ht="19.149999999999999" customHeight="1" x14ac:dyDescent="0.2">
      <c r="A15" s="318" t="s">
        <v>120</v>
      </c>
      <c r="B15" s="318"/>
      <c r="C15" s="318" t="s">
        <v>121</v>
      </c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</row>
    <row r="16" spans="1:22" ht="19.149999999999999" customHeight="1" x14ac:dyDescent="0.2">
      <c r="A16" s="318" t="s">
        <v>122</v>
      </c>
      <c r="B16" s="318"/>
      <c r="C16" s="318" t="s">
        <v>140</v>
      </c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</row>
    <row r="17" spans="1:22" s="187" customFormat="1" ht="10.15" customHeight="1" x14ac:dyDescent="0.2"/>
    <row r="18" spans="1:22" ht="13.15" customHeight="1" outlineLevel="2" x14ac:dyDescent="0.2">
      <c r="A18" s="319" t="s">
        <v>126</v>
      </c>
      <c r="B18" s="319"/>
      <c r="C18" s="319"/>
      <c r="D18" s="319" t="s">
        <v>127</v>
      </c>
      <c r="E18" s="319"/>
      <c r="F18" s="319"/>
      <c r="G18" s="319"/>
      <c r="H18" s="319"/>
      <c r="I18" s="319"/>
      <c r="J18" s="319"/>
      <c r="K18" s="319" t="s">
        <v>124</v>
      </c>
      <c r="L18" s="319"/>
      <c r="M18" s="319"/>
      <c r="N18" s="319" t="s">
        <v>125</v>
      </c>
      <c r="O18" s="319"/>
      <c r="P18" s="319"/>
      <c r="Q18" s="324" t="s">
        <v>128</v>
      </c>
      <c r="R18" s="324"/>
      <c r="S18" s="319" t="s">
        <v>129</v>
      </c>
      <c r="T18" s="319" t="s">
        <v>130</v>
      </c>
      <c r="U18" s="319" t="s">
        <v>131</v>
      </c>
      <c r="V18" s="319" t="s">
        <v>132</v>
      </c>
    </row>
    <row r="19" spans="1:22" ht="13.15" customHeight="1" outlineLevel="2" x14ac:dyDescent="0.2">
      <c r="A19" s="321"/>
      <c r="B19" s="322"/>
      <c r="C19" s="323"/>
      <c r="D19" s="321"/>
      <c r="E19" s="322"/>
      <c r="F19" s="322"/>
      <c r="G19" s="322"/>
      <c r="H19" s="322"/>
      <c r="I19" s="322"/>
      <c r="J19" s="323"/>
      <c r="K19" s="321"/>
      <c r="L19" s="322"/>
      <c r="M19" s="323"/>
      <c r="N19" s="321"/>
      <c r="O19" s="322"/>
      <c r="P19" s="323"/>
      <c r="Q19" s="189" t="s">
        <v>133</v>
      </c>
      <c r="R19" s="189" t="s">
        <v>134</v>
      </c>
      <c r="S19" s="320"/>
      <c r="T19" s="320"/>
      <c r="U19" s="320"/>
      <c r="V19" s="320"/>
    </row>
    <row r="20" spans="1:22" ht="21.6" customHeight="1" outlineLevel="2" x14ac:dyDescent="0.2">
      <c r="A20" s="326" t="s">
        <v>136</v>
      </c>
      <c r="B20" s="326"/>
      <c r="C20" s="326"/>
      <c r="D20" s="326" t="s">
        <v>135</v>
      </c>
      <c r="E20" s="326"/>
      <c r="F20" s="326"/>
      <c r="G20" s="326"/>
      <c r="H20" s="326"/>
      <c r="I20" s="326"/>
      <c r="J20" s="326"/>
      <c r="K20" s="327">
        <v>49937.78</v>
      </c>
      <c r="L20" s="327"/>
      <c r="M20" s="327"/>
      <c r="N20" s="327">
        <v>38007.89</v>
      </c>
      <c r="O20" s="327"/>
      <c r="P20" s="327"/>
      <c r="Q20" s="190">
        <v>11929.89</v>
      </c>
      <c r="R20" s="191">
        <v>23.9</v>
      </c>
      <c r="S20" s="192">
        <v>19</v>
      </c>
      <c r="T20" s="192">
        <v>152</v>
      </c>
      <c r="U20" s="192">
        <v>19</v>
      </c>
      <c r="V20" s="192">
        <v>152</v>
      </c>
    </row>
    <row r="21" spans="1:22" ht="21.6" customHeight="1" outlineLevel="2" x14ac:dyDescent="0.2">
      <c r="A21" s="326" t="s">
        <v>137</v>
      </c>
      <c r="B21" s="326"/>
      <c r="C21" s="326"/>
      <c r="D21" s="326" t="s">
        <v>135</v>
      </c>
      <c r="E21" s="326"/>
      <c r="F21" s="326"/>
      <c r="G21" s="326"/>
      <c r="H21" s="326"/>
      <c r="I21" s="326"/>
      <c r="J21" s="326"/>
      <c r="K21" s="327">
        <v>49937.78</v>
      </c>
      <c r="L21" s="327"/>
      <c r="M21" s="327"/>
      <c r="N21" s="327">
        <v>37340.47</v>
      </c>
      <c r="O21" s="327"/>
      <c r="P21" s="327"/>
      <c r="Q21" s="190">
        <v>12597.31</v>
      </c>
      <c r="R21" s="191">
        <v>25.2</v>
      </c>
      <c r="S21" s="192">
        <v>19</v>
      </c>
      <c r="T21" s="192">
        <v>152</v>
      </c>
      <c r="U21" s="192">
        <v>18</v>
      </c>
      <c r="V21" s="192">
        <v>144</v>
      </c>
    </row>
    <row r="22" spans="1:22" ht="21.6" customHeight="1" outlineLevel="2" x14ac:dyDescent="0.2">
      <c r="A22" s="326" t="s">
        <v>138</v>
      </c>
      <c r="B22" s="326"/>
      <c r="C22" s="326"/>
      <c r="D22" s="326" t="s">
        <v>135</v>
      </c>
      <c r="E22" s="326"/>
      <c r="F22" s="326"/>
      <c r="G22" s="326"/>
      <c r="H22" s="326"/>
      <c r="I22" s="326"/>
      <c r="J22" s="326"/>
      <c r="K22" s="327">
        <v>56153.56</v>
      </c>
      <c r="L22" s="327"/>
      <c r="M22" s="327"/>
      <c r="N22" s="327">
        <v>42614.28</v>
      </c>
      <c r="O22" s="327"/>
      <c r="P22" s="327"/>
      <c r="Q22" s="190">
        <v>13539.28</v>
      </c>
      <c r="R22" s="191">
        <v>24.1</v>
      </c>
      <c r="S22" s="192">
        <v>19</v>
      </c>
      <c r="T22" s="192">
        <v>152</v>
      </c>
      <c r="U22" s="192">
        <v>19</v>
      </c>
      <c r="V22" s="192">
        <v>152</v>
      </c>
    </row>
    <row r="23" spans="1:22" ht="21.6" customHeight="1" outlineLevel="2" x14ac:dyDescent="0.2">
      <c r="A23" s="326" t="s">
        <v>139</v>
      </c>
      <c r="B23" s="326"/>
      <c r="C23" s="326"/>
      <c r="D23" s="326" t="s">
        <v>135</v>
      </c>
      <c r="E23" s="326"/>
      <c r="F23" s="326"/>
      <c r="G23" s="326"/>
      <c r="H23" s="326"/>
      <c r="I23" s="326"/>
      <c r="J23" s="326"/>
      <c r="K23" s="327">
        <v>43719.92</v>
      </c>
      <c r="L23" s="327"/>
      <c r="M23" s="327"/>
      <c r="N23" s="327">
        <v>33399.96</v>
      </c>
      <c r="O23" s="327"/>
      <c r="P23" s="327"/>
      <c r="Q23" s="190">
        <v>10319.959999999999</v>
      </c>
      <c r="R23" s="191">
        <v>23.6</v>
      </c>
      <c r="S23" s="192">
        <v>19</v>
      </c>
      <c r="T23" s="192">
        <v>152</v>
      </c>
      <c r="U23" s="192">
        <v>19</v>
      </c>
      <c r="V23" s="192">
        <v>152</v>
      </c>
    </row>
    <row r="24" spans="1:22" s="187" customFormat="1" ht="36" customHeight="1" outlineLevel="2" x14ac:dyDescent="0.2">
      <c r="O24" s="197">
        <f>N20+N21+N22+N23</f>
        <v>151362.6</v>
      </c>
    </row>
    <row r="25" spans="1:22" ht="19.149999999999999" customHeight="1" x14ac:dyDescent="0.2">
      <c r="A25" s="318" t="s">
        <v>120</v>
      </c>
      <c r="B25" s="318"/>
      <c r="C25" s="318" t="s">
        <v>121</v>
      </c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</row>
    <row r="26" spans="1:22" ht="19.149999999999999" customHeight="1" x14ac:dyDescent="0.2">
      <c r="A26" s="318" t="s">
        <v>122</v>
      </c>
      <c r="B26" s="318"/>
      <c r="C26" s="318" t="s">
        <v>141</v>
      </c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</row>
    <row r="27" spans="1:22" s="187" customFormat="1" ht="10.15" customHeight="1" x14ac:dyDescent="0.2"/>
    <row r="28" spans="1:22" s="187" customFormat="1" ht="10.15" customHeight="1" outlineLevel="1" x14ac:dyDescent="0.2"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</row>
    <row r="29" spans="1:22" ht="13.15" customHeight="1" outlineLevel="2" x14ac:dyDescent="0.2">
      <c r="A29" s="319" t="s">
        <v>126</v>
      </c>
      <c r="B29" s="319"/>
      <c r="C29" s="319"/>
      <c r="D29" s="319" t="s">
        <v>127</v>
      </c>
      <c r="E29" s="319"/>
      <c r="F29" s="319"/>
      <c r="G29" s="319"/>
      <c r="H29" s="319"/>
      <c r="I29" s="319"/>
      <c r="J29" s="319"/>
      <c r="K29" s="319" t="s">
        <v>124</v>
      </c>
      <c r="L29" s="319"/>
      <c r="M29" s="319"/>
      <c r="N29" s="319" t="s">
        <v>125</v>
      </c>
      <c r="O29" s="319"/>
      <c r="P29" s="319"/>
      <c r="Q29" s="324" t="s">
        <v>128</v>
      </c>
      <c r="R29" s="324"/>
      <c r="S29" s="319" t="s">
        <v>129</v>
      </c>
      <c r="T29" s="319" t="s">
        <v>130</v>
      </c>
      <c r="U29" s="319" t="s">
        <v>131</v>
      </c>
      <c r="V29" s="319" t="s">
        <v>132</v>
      </c>
    </row>
    <row r="30" spans="1:22" ht="13.15" customHeight="1" outlineLevel="2" x14ac:dyDescent="0.2">
      <c r="A30" s="321"/>
      <c r="B30" s="322"/>
      <c r="C30" s="323"/>
      <c r="D30" s="321"/>
      <c r="E30" s="322"/>
      <c r="F30" s="322"/>
      <c r="G30" s="322"/>
      <c r="H30" s="322"/>
      <c r="I30" s="322"/>
      <c r="J30" s="323"/>
      <c r="K30" s="321"/>
      <c r="L30" s="322"/>
      <c r="M30" s="323"/>
      <c r="N30" s="321"/>
      <c r="O30" s="322"/>
      <c r="P30" s="323"/>
      <c r="Q30" s="189" t="s">
        <v>133</v>
      </c>
      <c r="R30" s="189" t="s">
        <v>134</v>
      </c>
      <c r="S30" s="320"/>
      <c r="T30" s="320"/>
      <c r="U30" s="320"/>
      <c r="V30" s="320"/>
    </row>
    <row r="31" spans="1:22" ht="19.899999999999999" customHeight="1" outlineLevel="2" x14ac:dyDescent="0.2">
      <c r="A31" s="326" t="s">
        <v>136</v>
      </c>
      <c r="B31" s="326"/>
      <c r="C31" s="326"/>
      <c r="D31" s="326" t="s">
        <v>135</v>
      </c>
      <c r="E31" s="326"/>
      <c r="F31" s="326"/>
      <c r="G31" s="326"/>
      <c r="H31" s="326"/>
      <c r="I31" s="326"/>
      <c r="J31" s="326"/>
      <c r="K31" s="327">
        <v>49937.78</v>
      </c>
      <c r="L31" s="327"/>
      <c r="M31" s="327"/>
      <c r="N31" s="327">
        <v>37007.89</v>
      </c>
      <c r="O31" s="327"/>
      <c r="P31" s="327"/>
      <c r="Q31" s="190">
        <v>12929.89</v>
      </c>
      <c r="R31" s="191">
        <v>25.9</v>
      </c>
      <c r="S31" s="192">
        <v>21</v>
      </c>
      <c r="T31" s="192">
        <v>168</v>
      </c>
      <c r="U31" s="192">
        <v>21</v>
      </c>
      <c r="V31" s="192">
        <v>168</v>
      </c>
    </row>
    <row r="32" spans="1:22" ht="19.899999999999999" customHeight="1" outlineLevel="2" x14ac:dyDescent="0.2">
      <c r="A32" s="326" t="s">
        <v>137</v>
      </c>
      <c r="B32" s="326"/>
      <c r="C32" s="326"/>
      <c r="D32" s="326" t="s">
        <v>135</v>
      </c>
      <c r="E32" s="326"/>
      <c r="F32" s="326"/>
      <c r="G32" s="326"/>
      <c r="H32" s="326"/>
      <c r="I32" s="326"/>
      <c r="J32" s="326"/>
      <c r="K32" s="327">
        <v>49937.78</v>
      </c>
      <c r="L32" s="327"/>
      <c r="M32" s="327"/>
      <c r="N32" s="327">
        <v>37007.89</v>
      </c>
      <c r="O32" s="327"/>
      <c r="P32" s="327"/>
      <c r="Q32" s="190">
        <v>12929.89</v>
      </c>
      <c r="R32" s="191">
        <v>25.9</v>
      </c>
      <c r="S32" s="192">
        <v>21</v>
      </c>
      <c r="T32" s="192">
        <v>168</v>
      </c>
      <c r="U32" s="192">
        <v>21</v>
      </c>
      <c r="V32" s="192">
        <v>168</v>
      </c>
    </row>
    <row r="33" spans="1:22" ht="19.899999999999999" customHeight="1" outlineLevel="2" x14ac:dyDescent="0.2">
      <c r="A33" s="326" t="s">
        <v>138</v>
      </c>
      <c r="B33" s="326"/>
      <c r="C33" s="326"/>
      <c r="D33" s="326" t="s">
        <v>135</v>
      </c>
      <c r="E33" s="326"/>
      <c r="F33" s="326"/>
      <c r="G33" s="326"/>
      <c r="H33" s="326"/>
      <c r="I33" s="326"/>
      <c r="J33" s="326"/>
      <c r="K33" s="327">
        <v>56153.56</v>
      </c>
      <c r="L33" s="327"/>
      <c r="M33" s="327"/>
      <c r="N33" s="327">
        <v>41614.28</v>
      </c>
      <c r="O33" s="327"/>
      <c r="P33" s="327"/>
      <c r="Q33" s="190">
        <v>14539.28</v>
      </c>
      <c r="R33" s="191">
        <v>25.9</v>
      </c>
      <c r="S33" s="192">
        <v>21</v>
      </c>
      <c r="T33" s="192">
        <v>168</v>
      </c>
      <c r="U33" s="192">
        <v>21</v>
      </c>
      <c r="V33" s="192">
        <v>168</v>
      </c>
    </row>
    <row r="34" spans="1:22" ht="19.899999999999999" customHeight="1" outlineLevel="2" x14ac:dyDescent="0.2">
      <c r="A34" s="326" t="s">
        <v>139</v>
      </c>
      <c r="B34" s="326"/>
      <c r="C34" s="326"/>
      <c r="D34" s="326" t="s">
        <v>135</v>
      </c>
      <c r="E34" s="326"/>
      <c r="F34" s="326"/>
      <c r="G34" s="326"/>
      <c r="H34" s="326"/>
      <c r="I34" s="326"/>
      <c r="J34" s="326"/>
      <c r="K34" s="327">
        <v>43719.92</v>
      </c>
      <c r="L34" s="327"/>
      <c r="M34" s="327"/>
      <c r="N34" s="327">
        <v>32399.96</v>
      </c>
      <c r="O34" s="327"/>
      <c r="P34" s="327"/>
      <c r="Q34" s="190">
        <v>11319.96</v>
      </c>
      <c r="R34" s="191">
        <v>25.9</v>
      </c>
      <c r="S34" s="192">
        <v>21</v>
      </c>
      <c r="T34" s="192">
        <v>168</v>
      </c>
      <c r="U34" s="192">
        <v>21</v>
      </c>
      <c r="V34" s="192">
        <v>168</v>
      </c>
    </row>
    <row r="35" spans="1:22" s="187" customFormat="1" ht="18" customHeight="1" outlineLevel="2" x14ac:dyDescent="0.2">
      <c r="O35" s="197">
        <f>N31+N32+N33+N34</f>
        <v>148030.01999999999</v>
      </c>
    </row>
    <row r="36" spans="1:22" ht="19.149999999999999" customHeight="1" x14ac:dyDescent="0.2">
      <c r="A36" s="318" t="s">
        <v>120</v>
      </c>
      <c r="B36" s="318"/>
      <c r="C36" s="318" t="s">
        <v>121</v>
      </c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</row>
    <row r="37" spans="1:22" ht="19.149999999999999" customHeight="1" x14ac:dyDescent="0.2">
      <c r="A37" s="318" t="s">
        <v>122</v>
      </c>
      <c r="B37" s="318"/>
      <c r="C37" s="318" t="s">
        <v>142</v>
      </c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</row>
    <row r="38" spans="1:22" s="187" customFormat="1" ht="10.15" customHeight="1" x14ac:dyDescent="0.2"/>
    <row r="39" spans="1:22" s="187" customFormat="1" ht="10.15" customHeight="1" outlineLevel="1" x14ac:dyDescent="0.2">
      <c r="C39" s="325"/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</row>
    <row r="40" spans="1:22" ht="13.15" customHeight="1" outlineLevel="2" x14ac:dyDescent="0.2">
      <c r="A40" s="319" t="s">
        <v>126</v>
      </c>
      <c r="B40" s="319"/>
      <c r="C40" s="319"/>
      <c r="D40" s="319" t="s">
        <v>127</v>
      </c>
      <c r="E40" s="319"/>
      <c r="F40" s="319"/>
      <c r="G40" s="319"/>
      <c r="H40" s="319"/>
      <c r="I40" s="319"/>
      <c r="J40" s="319"/>
      <c r="K40" s="319" t="s">
        <v>124</v>
      </c>
      <c r="L40" s="319"/>
      <c r="M40" s="319"/>
      <c r="N40" s="319" t="s">
        <v>125</v>
      </c>
      <c r="O40" s="319"/>
      <c r="P40" s="319"/>
      <c r="Q40" s="324" t="s">
        <v>128</v>
      </c>
      <c r="R40" s="324"/>
      <c r="S40" s="319" t="s">
        <v>129</v>
      </c>
      <c r="T40" s="319" t="s">
        <v>130</v>
      </c>
      <c r="U40" s="319" t="s">
        <v>131</v>
      </c>
      <c r="V40" s="319" t="s">
        <v>132</v>
      </c>
    </row>
    <row r="41" spans="1:22" ht="13.15" customHeight="1" outlineLevel="2" x14ac:dyDescent="0.2">
      <c r="A41" s="321"/>
      <c r="B41" s="322"/>
      <c r="C41" s="323"/>
      <c r="D41" s="321"/>
      <c r="E41" s="322"/>
      <c r="F41" s="322"/>
      <c r="G41" s="322"/>
      <c r="H41" s="322"/>
      <c r="I41" s="322"/>
      <c r="J41" s="323"/>
      <c r="K41" s="321"/>
      <c r="L41" s="322"/>
      <c r="M41" s="323"/>
      <c r="N41" s="321"/>
      <c r="O41" s="322"/>
      <c r="P41" s="323"/>
      <c r="Q41" s="189" t="s">
        <v>133</v>
      </c>
      <c r="R41" s="189" t="s">
        <v>134</v>
      </c>
      <c r="S41" s="320"/>
      <c r="T41" s="320"/>
      <c r="U41" s="320"/>
      <c r="V41" s="320"/>
    </row>
    <row r="42" spans="1:22" ht="18.600000000000001" customHeight="1" outlineLevel="2" x14ac:dyDescent="0.2">
      <c r="A42" s="326" t="s">
        <v>136</v>
      </c>
      <c r="B42" s="326"/>
      <c r="C42" s="326"/>
      <c r="D42" s="326" t="s">
        <v>135</v>
      </c>
      <c r="E42" s="326"/>
      <c r="F42" s="326"/>
      <c r="G42" s="326"/>
      <c r="H42" s="326"/>
      <c r="I42" s="326"/>
      <c r="J42" s="326"/>
      <c r="K42" s="327">
        <v>48165.64</v>
      </c>
      <c r="L42" s="327"/>
      <c r="M42" s="327"/>
      <c r="N42" s="327">
        <v>34233.31</v>
      </c>
      <c r="O42" s="327"/>
      <c r="P42" s="327"/>
      <c r="Q42" s="190">
        <v>13932.33</v>
      </c>
      <c r="R42" s="191">
        <v>28.9</v>
      </c>
      <c r="S42" s="192">
        <v>22</v>
      </c>
      <c r="T42" s="192">
        <v>175</v>
      </c>
      <c r="U42" s="192">
        <v>17</v>
      </c>
      <c r="V42" s="192">
        <v>135</v>
      </c>
    </row>
    <row r="43" spans="1:22" ht="18.600000000000001" customHeight="1" outlineLevel="2" x14ac:dyDescent="0.2">
      <c r="A43" s="326" t="s">
        <v>137</v>
      </c>
      <c r="B43" s="326"/>
      <c r="C43" s="326"/>
      <c r="D43" s="326" t="s">
        <v>135</v>
      </c>
      <c r="E43" s="326"/>
      <c r="F43" s="326"/>
      <c r="G43" s="326"/>
      <c r="H43" s="326"/>
      <c r="I43" s="326"/>
      <c r="J43" s="326"/>
      <c r="K43" s="327">
        <v>48165.64</v>
      </c>
      <c r="L43" s="327"/>
      <c r="M43" s="327"/>
      <c r="N43" s="327">
        <v>33577.360000000001</v>
      </c>
      <c r="O43" s="327"/>
      <c r="P43" s="327"/>
      <c r="Q43" s="190">
        <v>14588.28</v>
      </c>
      <c r="R43" s="191">
        <v>30.3</v>
      </c>
      <c r="S43" s="192">
        <v>22</v>
      </c>
      <c r="T43" s="192">
        <v>175</v>
      </c>
      <c r="U43" s="192">
        <v>17</v>
      </c>
      <c r="V43" s="192">
        <v>135</v>
      </c>
    </row>
    <row r="44" spans="1:22" ht="18.600000000000001" customHeight="1" outlineLevel="2" x14ac:dyDescent="0.2">
      <c r="A44" s="326" t="s">
        <v>138</v>
      </c>
      <c r="B44" s="326"/>
      <c r="C44" s="326"/>
      <c r="D44" s="326" t="s">
        <v>135</v>
      </c>
      <c r="E44" s="326"/>
      <c r="F44" s="326"/>
      <c r="G44" s="326"/>
      <c r="H44" s="326"/>
      <c r="I44" s="326"/>
      <c r="J44" s="326"/>
      <c r="K44" s="327">
        <v>54160.84</v>
      </c>
      <c r="L44" s="327"/>
      <c r="M44" s="327"/>
      <c r="N44" s="327">
        <v>40352.089999999997</v>
      </c>
      <c r="O44" s="327"/>
      <c r="P44" s="327"/>
      <c r="Q44" s="190">
        <v>13808.75</v>
      </c>
      <c r="R44" s="191">
        <v>25.5</v>
      </c>
      <c r="S44" s="192">
        <v>22</v>
      </c>
      <c r="T44" s="192">
        <v>175</v>
      </c>
      <c r="U44" s="192">
        <v>12</v>
      </c>
      <c r="V44" s="192">
        <v>95</v>
      </c>
    </row>
    <row r="45" spans="1:22" ht="18.600000000000001" customHeight="1" outlineLevel="2" x14ac:dyDescent="0.2">
      <c r="A45" s="326" t="s">
        <v>139</v>
      </c>
      <c r="B45" s="326"/>
      <c r="C45" s="326"/>
      <c r="D45" s="326" t="s">
        <v>135</v>
      </c>
      <c r="E45" s="326"/>
      <c r="F45" s="326"/>
      <c r="G45" s="326"/>
      <c r="H45" s="326"/>
      <c r="I45" s="326"/>
      <c r="J45" s="326"/>
      <c r="K45" s="327">
        <v>42168.43</v>
      </c>
      <c r="L45" s="327"/>
      <c r="M45" s="327"/>
      <c r="N45" s="327">
        <v>33031.53</v>
      </c>
      <c r="O45" s="327"/>
      <c r="P45" s="327"/>
      <c r="Q45" s="190">
        <v>9136.9</v>
      </c>
      <c r="R45" s="191">
        <v>21.7</v>
      </c>
      <c r="S45" s="192">
        <v>22</v>
      </c>
      <c r="T45" s="192">
        <v>175</v>
      </c>
      <c r="U45" s="192">
        <v>12</v>
      </c>
      <c r="V45" s="192">
        <v>95</v>
      </c>
    </row>
    <row r="46" spans="1:22" s="187" customFormat="1" ht="21.6" customHeight="1" outlineLevel="2" x14ac:dyDescent="0.2">
      <c r="O46" s="197">
        <f>N42+N43+N44+N45</f>
        <v>141194.28999999998</v>
      </c>
    </row>
    <row r="47" spans="1:22" ht="19.149999999999999" customHeight="1" x14ac:dyDescent="0.2">
      <c r="A47" s="318" t="s">
        <v>120</v>
      </c>
      <c r="B47" s="318"/>
      <c r="C47" s="318" t="s">
        <v>121</v>
      </c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</row>
    <row r="48" spans="1:22" ht="19.149999999999999" customHeight="1" x14ac:dyDescent="0.2">
      <c r="A48" s="318" t="s">
        <v>122</v>
      </c>
      <c r="B48" s="318"/>
      <c r="C48" s="318" t="s">
        <v>143</v>
      </c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</row>
    <row r="49" spans="1:22" s="187" customFormat="1" ht="10.15" customHeight="1" x14ac:dyDescent="0.2"/>
    <row r="50" spans="1:22" s="187" customFormat="1" ht="10.15" customHeight="1" outlineLevel="1" x14ac:dyDescent="0.2"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</row>
    <row r="51" spans="1:22" ht="13.15" customHeight="1" outlineLevel="2" x14ac:dyDescent="0.2">
      <c r="A51" s="319" t="s">
        <v>126</v>
      </c>
      <c r="B51" s="319"/>
      <c r="C51" s="319"/>
      <c r="D51" s="319" t="s">
        <v>127</v>
      </c>
      <c r="E51" s="319"/>
      <c r="F51" s="319"/>
      <c r="G51" s="319"/>
      <c r="H51" s="319"/>
      <c r="I51" s="319"/>
      <c r="J51" s="319"/>
      <c r="K51" s="319" t="s">
        <v>124</v>
      </c>
      <c r="L51" s="319"/>
      <c r="M51" s="319"/>
      <c r="N51" s="319" t="s">
        <v>125</v>
      </c>
      <c r="O51" s="319"/>
      <c r="P51" s="319"/>
      <c r="Q51" s="324" t="s">
        <v>128</v>
      </c>
      <c r="R51" s="324"/>
      <c r="S51" s="319" t="s">
        <v>129</v>
      </c>
      <c r="T51" s="319" t="s">
        <v>130</v>
      </c>
      <c r="U51" s="319" t="s">
        <v>131</v>
      </c>
      <c r="V51" s="319" t="s">
        <v>132</v>
      </c>
    </row>
    <row r="52" spans="1:22" ht="13.15" customHeight="1" outlineLevel="2" x14ac:dyDescent="0.2">
      <c r="A52" s="321"/>
      <c r="B52" s="322"/>
      <c r="C52" s="323"/>
      <c r="D52" s="321"/>
      <c r="E52" s="322"/>
      <c r="F52" s="322"/>
      <c r="G52" s="322"/>
      <c r="H52" s="322"/>
      <c r="I52" s="322"/>
      <c r="J52" s="323"/>
      <c r="K52" s="321"/>
      <c r="L52" s="322"/>
      <c r="M52" s="323"/>
      <c r="N52" s="321"/>
      <c r="O52" s="322"/>
      <c r="P52" s="323"/>
      <c r="Q52" s="189" t="s">
        <v>133</v>
      </c>
      <c r="R52" s="189" t="s">
        <v>134</v>
      </c>
      <c r="S52" s="320"/>
      <c r="T52" s="320"/>
      <c r="U52" s="320"/>
      <c r="V52" s="320"/>
    </row>
    <row r="53" spans="1:22" ht="17.45" customHeight="1" outlineLevel="2" x14ac:dyDescent="0.2">
      <c r="A53" s="326" t="s">
        <v>136</v>
      </c>
      <c r="B53" s="326"/>
      <c r="C53" s="326"/>
      <c r="D53" s="326" t="s">
        <v>135</v>
      </c>
      <c r="E53" s="326"/>
      <c r="F53" s="326"/>
      <c r="G53" s="326"/>
      <c r="H53" s="326"/>
      <c r="I53" s="326"/>
      <c r="J53" s="326"/>
      <c r="K53" s="327">
        <v>48165.64</v>
      </c>
      <c r="L53" s="327"/>
      <c r="M53" s="327"/>
      <c r="N53" s="327">
        <v>44509.16</v>
      </c>
      <c r="O53" s="327"/>
      <c r="P53" s="327"/>
      <c r="Q53" s="190">
        <v>3656.48</v>
      </c>
      <c r="R53" s="191">
        <v>7.6</v>
      </c>
      <c r="S53" s="192">
        <v>17</v>
      </c>
      <c r="T53" s="192">
        <v>135</v>
      </c>
      <c r="U53" s="192">
        <v>14</v>
      </c>
      <c r="V53" s="192">
        <v>112</v>
      </c>
    </row>
    <row r="54" spans="1:22" ht="17.45" customHeight="1" outlineLevel="2" x14ac:dyDescent="0.2">
      <c r="A54" s="326" t="s">
        <v>137</v>
      </c>
      <c r="B54" s="326"/>
      <c r="C54" s="326"/>
      <c r="D54" s="326" t="s">
        <v>135</v>
      </c>
      <c r="E54" s="326"/>
      <c r="F54" s="326"/>
      <c r="G54" s="326"/>
      <c r="H54" s="326"/>
      <c r="I54" s="326"/>
      <c r="J54" s="326"/>
      <c r="K54" s="327">
        <v>48165.64</v>
      </c>
      <c r="L54" s="327"/>
      <c r="M54" s="327"/>
      <c r="N54" s="327">
        <v>27136.26</v>
      </c>
      <c r="O54" s="327"/>
      <c r="P54" s="327"/>
      <c r="Q54" s="190">
        <v>21029.38</v>
      </c>
      <c r="R54" s="191">
        <v>43.7</v>
      </c>
      <c r="S54" s="192">
        <v>17</v>
      </c>
      <c r="T54" s="192">
        <v>135</v>
      </c>
      <c r="U54" s="192">
        <v>11</v>
      </c>
      <c r="V54" s="192">
        <v>87</v>
      </c>
    </row>
    <row r="55" spans="1:22" ht="17.45" customHeight="1" outlineLevel="2" x14ac:dyDescent="0.2">
      <c r="A55" s="326" t="s">
        <v>138</v>
      </c>
      <c r="B55" s="326"/>
      <c r="C55" s="326"/>
      <c r="D55" s="326" t="s">
        <v>135</v>
      </c>
      <c r="E55" s="326"/>
      <c r="F55" s="326"/>
      <c r="G55" s="326"/>
      <c r="H55" s="326"/>
      <c r="I55" s="326"/>
      <c r="J55" s="326"/>
      <c r="K55" s="327">
        <v>54160.84</v>
      </c>
      <c r="L55" s="327"/>
      <c r="M55" s="327"/>
      <c r="N55" s="327">
        <v>41614.28</v>
      </c>
      <c r="O55" s="327"/>
      <c r="P55" s="327"/>
      <c r="Q55" s="190">
        <v>12546.56</v>
      </c>
      <c r="R55" s="191">
        <v>23.2</v>
      </c>
      <c r="S55" s="192">
        <v>17</v>
      </c>
      <c r="T55" s="192">
        <v>135</v>
      </c>
      <c r="U55" s="192">
        <v>17</v>
      </c>
      <c r="V55" s="192">
        <v>135</v>
      </c>
    </row>
    <row r="56" spans="1:22" ht="17.45" customHeight="1" outlineLevel="2" x14ac:dyDescent="0.2">
      <c r="A56" s="326" t="s">
        <v>139</v>
      </c>
      <c r="B56" s="326"/>
      <c r="C56" s="326"/>
      <c r="D56" s="326" t="s">
        <v>135</v>
      </c>
      <c r="E56" s="326"/>
      <c r="F56" s="326"/>
      <c r="G56" s="326"/>
      <c r="H56" s="326"/>
      <c r="I56" s="326"/>
      <c r="J56" s="326"/>
      <c r="K56" s="327">
        <v>42168.43</v>
      </c>
      <c r="L56" s="327"/>
      <c r="M56" s="327"/>
      <c r="N56" s="327">
        <v>30479.96</v>
      </c>
      <c r="O56" s="327"/>
      <c r="P56" s="327"/>
      <c r="Q56" s="190">
        <v>11688.47</v>
      </c>
      <c r="R56" s="191">
        <v>27.7</v>
      </c>
      <c r="S56" s="192">
        <v>17</v>
      </c>
      <c r="T56" s="192">
        <v>135</v>
      </c>
      <c r="U56" s="192">
        <v>16</v>
      </c>
      <c r="V56" s="192">
        <v>127</v>
      </c>
    </row>
    <row r="57" spans="1:22" s="187" customFormat="1" ht="17.45" customHeight="1" outlineLevel="2" x14ac:dyDescent="0.2">
      <c r="O57" s="197">
        <f>N53+N54+N55+N56</f>
        <v>143739.66</v>
      </c>
    </row>
    <row r="58" spans="1:22" ht="19.149999999999999" customHeight="1" x14ac:dyDescent="0.2">
      <c r="A58" s="318" t="s">
        <v>120</v>
      </c>
      <c r="B58" s="318"/>
      <c r="C58" s="318" t="s">
        <v>121</v>
      </c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2" ht="19.149999999999999" customHeight="1" x14ac:dyDescent="0.2">
      <c r="A59" s="318" t="s">
        <v>122</v>
      </c>
      <c r="B59" s="318"/>
      <c r="C59" s="318" t="s">
        <v>144</v>
      </c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2" s="187" customFormat="1" ht="10.15" customHeight="1" x14ac:dyDescent="0.2"/>
    <row r="61" spans="1:22" s="187" customFormat="1" ht="10.15" customHeight="1" outlineLevel="1" x14ac:dyDescent="0.2"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  <c r="O61" s="325"/>
    </row>
    <row r="62" spans="1:22" ht="13.15" customHeight="1" outlineLevel="2" x14ac:dyDescent="0.2">
      <c r="A62" s="319" t="s">
        <v>126</v>
      </c>
      <c r="B62" s="319"/>
      <c r="C62" s="319"/>
      <c r="D62" s="319" t="s">
        <v>127</v>
      </c>
      <c r="E62" s="319"/>
      <c r="F62" s="319"/>
      <c r="G62" s="319"/>
      <c r="H62" s="319"/>
      <c r="I62" s="319"/>
      <c r="J62" s="319"/>
      <c r="K62" s="319" t="s">
        <v>124</v>
      </c>
      <c r="L62" s="319"/>
      <c r="M62" s="319"/>
      <c r="N62" s="319" t="s">
        <v>125</v>
      </c>
      <c r="O62" s="319"/>
      <c r="P62" s="319"/>
      <c r="Q62" s="324" t="s">
        <v>128</v>
      </c>
      <c r="R62" s="324"/>
      <c r="S62" s="319" t="s">
        <v>129</v>
      </c>
      <c r="T62" s="319" t="s">
        <v>130</v>
      </c>
      <c r="U62" s="319" t="s">
        <v>131</v>
      </c>
      <c r="V62" s="319" t="s">
        <v>132</v>
      </c>
    </row>
    <row r="63" spans="1:22" ht="13.15" customHeight="1" outlineLevel="2" x14ac:dyDescent="0.2">
      <c r="A63" s="321"/>
      <c r="B63" s="322"/>
      <c r="C63" s="323"/>
      <c r="D63" s="321"/>
      <c r="E63" s="322"/>
      <c r="F63" s="322"/>
      <c r="G63" s="322"/>
      <c r="H63" s="322"/>
      <c r="I63" s="322"/>
      <c r="J63" s="323"/>
      <c r="K63" s="321"/>
      <c r="L63" s="322"/>
      <c r="M63" s="323"/>
      <c r="N63" s="321"/>
      <c r="O63" s="322"/>
      <c r="P63" s="323"/>
      <c r="Q63" s="189" t="s">
        <v>133</v>
      </c>
      <c r="R63" s="189" t="s">
        <v>134</v>
      </c>
      <c r="S63" s="320"/>
      <c r="T63" s="320"/>
      <c r="U63" s="320"/>
      <c r="V63" s="320"/>
    </row>
    <row r="64" spans="1:22" ht="17.45" customHeight="1" outlineLevel="2" x14ac:dyDescent="0.2">
      <c r="A64" s="326" t="s">
        <v>136</v>
      </c>
      <c r="B64" s="326"/>
      <c r="C64" s="326"/>
      <c r="D64" s="326" t="s">
        <v>135</v>
      </c>
      <c r="E64" s="326"/>
      <c r="F64" s="326"/>
      <c r="G64" s="326"/>
      <c r="H64" s="326"/>
      <c r="I64" s="326"/>
      <c r="J64" s="326"/>
      <c r="K64" s="327">
        <v>49937.78</v>
      </c>
      <c r="L64" s="327"/>
      <c r="M64" s="327"/>
      <c r="N64" s="327">
        <v>43927.89</v>
      </c>
      <c r="O64" s="327"/>
      <c r="P64" s="327"/>
      <c r="Q64" s="190">
        <v>6009.89</v>
      </c>
      <c r="R64" s="191">
        <v>12</v>
      </c>
      <c r="S64" s="192">
        <v>21</v>
      </c>
      <c r="T64" s="192">
        <v>167</v>
      </c>
      <c r="U64" s="192">
        <v>21</v>
      </c>
      <c r="V64" s="192">
        <v>167</v>
      </c>
    </row>
    <row r="65" spans="1:22" ht="17.45" customHeight="1" outlineLevel="2" x14ac:dyDescent="0.2">
      <c r="A65" s="326" t="s">
        <v>137</v>
      </c>
      <c r="B65" s="326"/>
      <c r="C65" s="326"/>
      <c r="D65" s="326" t="s">
        <v>135</v>
      </c>
      <c r="E65" s="326"/>
      <c r="F65" s="326"/>
      <c r="G65" s="326"/>
      <c r="H65" s="326"/>
      <c r="I65" s="326"/>
      <c r="J65" s="326"/>
      <c r="K65" s="327">
        <v>49937.78</v>
      </c>
      <c r="L65" s="327"/>
      <c r="M65" s="327"/>
      <c r="N65" s="327">
        <v>49807.79</v>
      </c>
      <c r="O65" s="327"/>
      <c r="P65" s="327"/>
      <c r="Q65" s="196">
        <v>129.99</v>
      </c>
      <c r="R65" s="191">
        <v>0.3</v>
      </c>
      <c r="S65" s="192">
        <v>21</v>
      </c>
      <c r="T65" s="192">
        <v>167</v>
      </c>
      <c r="U65" s="192">
        <v>21</v>
      </c>
      <c r="V65" s="192">
        <v>167</v>
      </c>
    </row>
    <row r="66" spans="1:22" ht="17.45" customHeight="1" outlineLevel="2" x14ac:dyDescent="0.2">
      <c r="A66" s="326" t="s">
        <v>138</v>
      </c>
      <c r="B66" s="326"/>
      <c r="C66" s="326"/>
      <c r="D66" s="326" t="s">
        <v>135</v>
      </c>
      <c r="E66" s="326"/>
      <c r="F66" s="326"/>
      <c r="G66" s="326"/>
      <c r="H66" s="326"/>
      <c r="I66" s="326"/>
      <c r="J66" s="326"/>
      <c r="K66" s="327">
        <v>56153.56</v>
      </c>
      <c r="L66" s="327"/>
      <c r="M66" s="327"/>
      <c r="N66" s="327">
        <v>48424.59</v>
      </c>
      <c r="O66" s="327"/>
      <c r="P66" s="327"/>
      <c r="Q66" s="190">
        <v>7728.97</v>
      </c>
      <c r="R66" s="191">
        <v>13.8</v>
      </c>
      <c r="S66" s="192">
        <v>21</v>
      </c>
      <c r="T66" s="192">
        <v>167</v>
      </c>
      <c r="U66" s="192">
        <v>14</v>
      </c>
      <c r="V66" s="192">
        <v>111</v>
      </c>
    </row>
    <row r="67" spans="1:22" ht="17.45" customHeight="1" outlineLevel="2" x14ac:dyDescent="0.2">
      <c r="A67" s="326" t="s">
        <v>139</v>
      </c>
      <c r="B67" s="326"/>
      <c r="C67" s="326"/>
      <c r="D67" s="326" t="s">
        <v>135</v>
      </c>
      <c r="E67" s="326"/>
      <c r="F67" s="326"/>
      <c r="G67" s="326"/>
      <c r="H67" s="326"/>
      <c r="I67" s="326"/>
      <c r="J67" s="326"/>
      <c r="K67" s="327">
        <v>43719.92</v>
      </c>
      <c r="L67" s="327"/>
      <c r="M67" s="327"/>
      <c r="N67" s="327">
        <v>43260.41</v>
      </c>
      <c r="O67" s="327"/>
      <c r="P67" s="327"/>
      <c r="Q67" s="196">
        <v>459.51</v>
      </c>
      <c r="R67" s="191">
        <v>1.1000000000000001</v>
      </c>
      <c r="S67" s="192">
        <v>21</v>
      </c>
      <c r="T67" s="192">
        <v>167</v>
      </c>
      <c r="U67" s="192">
        <v>19</v>
      </c>
      <c r="V67" s="192">
        <v>151</v>
      </c>
    </row>
    <row r="68" spans="1:22" s="187" customFormat="1" ht="21" customHeight="1" outlineLevel="2" x14ac:dyDescent="0.2">
      <c r="O68" s="197">
        <f>N64+N65+N66+N67</f>
        <v>185420.68</v>
      </c>
    </row>
    <row r="69" spans="1:22" ht="19.149999999999999" customHeight="1" x14ac:dyDescent="0.2">
      <c r="A69" s="318" t="s">
        <v>120</v>
      </c>
      <c r="B69" s="318"/>
      <c r="C69" s="318" t="s">
        <v>121</v>
      </c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1:22" ht="19.149999999999999" customHeight="1" x14ac:dyDescent="0.2">
      <c r="A70" s="318" t="s">
        <v>122</v>
      </c>
      <c r="B70" s="318"/>
      <c r="C70" s="318" t="s">
        <v>145</v>
      </c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1:22" s="187" customFormat="1" ht="10.15" customHeight="1" x14ac:dyDescent="0.2"/>
    <row r="72" spans="1:22" s="187" customFormat="1" ht="10.15" customHeight="1" outlineLevel="1" x14ac:dyDescent="0.2">
      <c r="C72" s="325"/>
      <c r="D72" s="325"/>
      <c r="E72" s="325"/>
      <c r="F72" s="325"/>
      <c r="G72" s="325"/>
      <c r="H72" s="325"/>
      <c r="I72" s="325"/>
      <c r="J72" s="325"/>
      <c r="K72" s="325"/>
      <c r="L72" s="325"/>
      <c r="M72" s="325"/>
      <c r="N72" s="325"/>
      <c r="O72" s="325"/>
    </row>
    <row r="73" spans="1:22" ht="13.15" customHeight="1" outlineLevel="2" x14ac:dyDescent="0.2">
      <c r="A73" s="319" t="s">
        <v>126</v>
      </c>
      <c r="B73" s="319"/>
      <c r="C73" s="319"/>
      <c r="D73" s="319" t="s">
        <v>127</v>
      </c>
      <c r="E73" s="319"/>
      <c r="F73" s="319"/>
      <c r="G73" s="319"/>
      <c r="H73" s="319"/>
      <c r="I73" s="319"/>
      <c r="J73" s="319"/>
      <c r="K73" s="319" t="s">
        <v>124</v>
      </c>
      <c r="L73" s="319"/>
      <c r="M73" s="319"/>
      <c r="N73" s="319" t="s">
        <v>125</v>
      </c>
      <c r="O73" s="319"/>
      <c r="P73" s="319"/>
      <c r="Q73" s="324" t="s">
        <v>128</v>
      </c>
      <c r="R73" s="324"/>
      <c r="S73" s="319" t="s">
        <v>129</v>
      </c>
      <c r="T73" s="319" t="s">
        <v>130</v>
      </c>
      <c r="U73" s="319" t="s">
        <v>131</v>
      </c>
      <c r="V73" s="319" t="s">
        <v>132</v>
      </c>
    </row>
    <row r="74" spans="1:22" ht="13.15" customHeight="1" outlineLevel="2" x14ac:dyDescent="0.2">
      <c r="A74" s="321"/>
      <c r="B74" s="322"/>
      <c r="C74" s="323"/>
      <c r="D74" s="321"/>
      <c r="E74" s="322"/>
      <c r="F74" s="322"/>
      <c r="G74" s="322"/>
      <c r="H74" s="322"/>
      <c r="I74" s="322"/>
      <c r="J74" s="323"/>
      <c r="K74" s="321"/>
      <c r="L74" s="322"/>
      <c r="M74" s="323"/>
      <c r="N74" s="321"/>
      <c r="O74" s="322"/>
      <c r="P74" s="323"/>
      <c r="Q74" s="189" t="s">
        <v>133</v>
      </c>
      <c r="R74" s="189" t="s">
        <v>134</v>
      </c>
      <c r="S74" s="320"/>
      <c r="T74" s="320"/>
      <c r="U74" s="320"/>
      <c r="V74" s="320"/>
    </row>
    <row r="75" spans="1:22" ht="18.600000000000001" customHeight="1" outlineLevel="2" x14ac:dyDescent="0.2">
      <c r="A75" s="326" t="s">
        <v>136</v>
      </c>
      <c r="B75" s="326"/>
      <c r="C75" s="326"/>
      <c r="D75" s="326" t="s">
        <v>135</v>
      </c>
      <c r="E75" s="326"/>
      <c r="F75" s="326"/>
      <c r="G75" s="326"/>
      <c r="H75" s="326"/>
      <c r="I75" s="326"/>
      <c r="J75" s="326"/>
      <c r="K75" s="327">
        <v>49937.78</v>
      </c>
      <c r="L75" s="327"/>
      <c r="M75" s="327"/>
      <c r="N75" s="328">
        <v>38208.9</v>
      </c>
      <c r="O75" s="328"/>
      <c r="P75" s="328"/>
      <c r="Q75" s="190">
        <v>11728.88</v>
      </c>
      <c r="R75" s="191">
        <v>23.5</v>
      </c>
      <c r="S75" s="192">
        <v>23</v>
      </c>
      <c r="T75" s="192">
        <v>184</v>
      </c>
      <c r="U75" s="192">
        <v>13</v>
      </c>
      <c r="V75" s="192">
        <v>104</v>
      </c>
    </row>
    <row r="76" spans="1:22" ht="18.600000000000001" customHeight="1" outlineLevel="2" x14ac:dyDescent="0.2">
      <c r="A76" s="326" t="s">
        <v>137</v>
      </c>
      <c r="B76" s="326"/>
      <c r="C76" s="326"/>
      <c r="D76" s="326" t="s">
        <v>135</v>
      </c>
      <c r="E76" s="326"/>
      <c r="F76" s="326"/>
      <c r="G76" s="326"/>
      <c r="H76" s="326"/>
      <c r="I76" s="326"/>
      <c r="J76" s="326"/>
      <c r="K76" s="327">
        <v>49937.78</v>
      </c>
      <c r="L76" s="327"/>
      <c r="M76" s="327"/>
      <c r="N76" s="327">
        <v>37154.82</v>
      </c>
      <c r="O76" s="327"/>
      <c r="P76" s="327"/>
      <c r="Q76" s="190">
        <v>12782.96</v>
      </c>
      <c r="R76" s="191">
        <v>25.6</v>
      </c>
      <c r="S76" s="192">
        <v>23</v>
      </c>
      <c r="T76" s="192">
        <v>184</v>
      </c>
      <c r="U76" s="192">
        <v>12</v>
      </c>
      <c r="V76" s="192">
        <v>96</v>
      </c>
    </row>
    <row r="77" spans="1:22" ht="18.600000000000001" customHeight="1" outlineLevel="2" x14ac:dyDescent="0.2">
      <c r="A77" s="326" t="s">
        <v>138</v>
      </c>
      <c r="B77" s="326"/>
      <c r="C77" s="326"/>
      <c r="D77" s="326" t="s">
        <v>135</v>
      </c>
      <c r="E77" s="326"/>
      <c r="F77" s="326"/>
      <c r="G77" s="326"/>
      <c r="H77" s="326"/>
      <c r="I77" s="326"/>
      <c r="J77" s="326"/>
      <c r="K77" s="327">
        <v>56153.56</v>
      </c>
      <c r="L77" s="327"/>
      <c r="M77" s="327"/>
      <c r="N77" s="327">
        <v>36186.33</v>
      </c>
      <c r="O77" s="327"/>
      <c r="P77" s="327"/>
      <c r="Q77" s="190">
        <v>19967.23</v>
      </c>
      <c r="R77" s="191">
        <v>35.6</v>
      </c>
      <c r="S77" s="192">
        <v>23</v>
      </c>
      <c r="T77" s="192">
        <v>184</v>
      </c>
      <c r="U77" s="192">
        <v>20</v>
      </c>
      <c r="V77" s="192">
        <v>160</v>
      </c>
    </row>
    <row r="78" spans="1:22" ht="18.600000000000001" customHeight="1" outlineLevel="2" x14ac:dyDescent="0.2">
      <c r="A78" s="326" t="s">
        <v>139</v>
      </c>
      <c r="B78" s="326"/>
      <c r="C78" s="326"/>
      <c r="D78" s="326" t="s">
        <v>135</v>
      </c>
      <c r="E78" s="326"/>
      <c r="F78" s="326"/>
      <c r="G78" s="326"/>
      <c r="H78" s="326"/>
      <c r="I78" s="326"/>
      <c r="J78" s="326"/>
      <c r="K78" s="327">
        <v>43719.92</v>
      </c>
      <c r="L78" s="327"/>
      <c r="M78" s="327"/>
      <c r="N78" s="327">
        <v>24270.41</v>
      </c>
      <c r="O78" s="327"/>
      <c r="P78" s="327"/>
      <c r="Q78" s="190">
        <v>19449.509999999998</v>
      </c>
      <c r="R78" s="191">
        <v>44.5</v>
      </c>
      <c r="S78" s="192">
        <v>23</v>
      </c>
      <c r="T78" s="192">
        <v>184</v>
      </c>
      <c r="U78" s="192">
        <v>15</v>
      </c>
      <c r="V78" s="192">
        <v>120</v>
      </c>
    </row>
    <row r="79" spans="1:22" s="187" customFormat="1" ht="16.899999999999999" customHeight="1" outlineLevel="2" x14ac:dyDescent="0.2">
      <c r="O79" s="197">
        <f>N75+N76+N77+N78</f>
        <v>135820.46</v>
      </c>
    </row>
    <row r="80" spans="1:22" ht="19.149999999999999" customHeight="1" x14ac:dyDescent="0.2">
      <c r="A80" s="318" t="s">
        <v>120</v>
      </c>
      <c r="B80" s="318"/>
      <c r="C80" s="318" t="s">
        <v>121</v>
      </c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1:22" ht="19.149999999999999" customHeight="1" x14ac:dyDescent="0.2">
      <c r="A81" s="318" t="s">
        <v>122</v>
      </c>
      <c r="B81" s="318"/>
      <c r="C81" s="318" t="s">
        <v>146</v>
      </c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1:22" s="187" customFormat="1" ht="10.15" customHeight="1" x14ac:dyDescent="0.2"/>
    <row r="83" spans="1:22" s="187" customFormat="1" ht="10.15" customHeight="1" outlineLevel="1" x14ac:dyDescent="0.2">
      <c r="C83" s="325"/>
      <c r="D83" s="325"/>
      <c r="E83" s="325"/>
      <c r="F83" s="325"/>
      <c r="G83" s="325"/>
      <c r="H83" s="325"/>
      <c r="I83" s="325"/>
      <c r="J83" s="325"/>
      <c r="K83" s="325"/>
      <c r="L83" s="325"/>
      <c r="M83" s="325"/>
      <c r="N83" s="325"/>
      <c r="O83" s="325"/>
    </row>
    <row r="84" spans="1:22" ht="13.15" customHeight="1" outlineLevel="2" x14ac:dyDescent="0.2">
      <c r="A84" s="319" t="s">
        <v>126</v>
      </c>
      <c r="B84" s="319"/>
      <c r="C84" s="319"/>
      <c r="D84" s="319" t="s">
        <v>127</v>
      </c>
      <c r="E84" s="319"/>
      <c r="F84" s="319"/>
      <c r="G84" s="319"/>
      <c r="H84" s="319"/>
      <c r="I84" s="319"/>
      <c r="J84" s="319"/>
      <c r="K84" s="319" t="s">
        <v>124</v>
      </c>
      <c r="L84" s="319"/>
      <c r="M84" s="319"/>
      <c r="N84" s="319" t="s">
        <v>125</v>
      </c>
      <c r="O84" s="319"/>
      <c r="P84" s="319"/>
      <c r="Q84" s="324" t="s">
        <v>128</v>
      </c>
      <c r="R84" s="324"/>
      <c r="S84" s="319" t="s">
        <v>129</v>
      </c>
      <c r="T84" s="319" t="s">
        <v>130</v>
      </c>
      <c r="U84" s="319" t="s">
        <v>131</v>
      </c>
      <c r="V84" s="319" t="s">
        <v>132</v>
      </c>
    </row>
    <row r="85" spans="1:22" ht="13.15" customHeight="1" outlineLevel="2" x14ac:dyDescent="0.2">
      <c r="A85" s="321"/>
      <c r="B85" s="322"/>
      <c r="C85" s="323"/>
      <c r="D85" s="321"/>
      <c r="E85" s="322"/>
      <c r="F85" s="322"/>
      <c r="G85" s="322"/>
      <c r="H85" s="322"/>
      <c r="I85" s="322"/>
      <c r="J85" s="323"/>
      <c r="K85" s="321"/>
      <c r="L85" s="322"/>
      <c r="M85" s="323"/>
      <c r="N85" s="321"/>
      <c r="O85" s="322"/>
      <c r="P85" s="323"/>
      <c r="Q85" s="189" t="s">
        <v>133</v>
      </c>
      <c r="R85" s="189" t="s">
        <v>134</v>
      </c>
      <c r="S85" s="320"/>
      <c r="T85" s="320"/>
      <c r="U85" s="320"/>
      <c r="V85" s="320"/>
    </row>
    <row r="86" spans="1:22" ht="10.9" customHeight="1" outlineLevel="2" x14ac:dyDescent="0.2">
      <c r="A86" s="326" t="s">
        <v>136</v>
      </c>
      <c r="B86" s="326"/>
      <c r="C86" s="326"/>
      <c r="D86" s="326" t="s">
        <v>135</v>
      </c>
      <c r="E86" s="326"/>
      <c r="F86" s="326"/>
      <c r="G86" s="326"/>
      <c r="H86" s="326"/>
      <c r="I86" s="326"/>
      <c r="J86" s="326"/>
      <c r="K86" s="327">
        <v>49937.78</v>
      </c>
      <c r="L86" s="327"/>
      <c r="M86" s="327"/>
      <c r="N86" s="327">
        <v>37007.89</v>
      </c>
      <c r="O86" s="327"/>
      <c r="P86" s="327"/>
      <c r="Q86" s="190">
        <v>12929.89</v>
      </c>
      <c r="R86" s="191">
        <v>25.9</v>
      </c>
      <c r="S86" s="192">
        <v>21</v>
      </c>
      <c r="T86" s="192">
        <v>168</v>
      </c>
      <c r="U86" s="192">
        <v>21</v>
      </c>
      <c r="V86" s="192">
        <v>168</v>
      </c>
    </row>
    <row r="87" spans="1:22" ht="10.9" customHeight="1" outlineLevel="2" x14ac:dyDescent="0.2">
      <c r="A87" s="326" t="s">
        <v>137</v>
      </c>
      <c r="B87" s="326"/>
      <c r="C87" s="326"/>
      <c r="D87" s="326" t="s">
        <v>135</v>
      </c>
      <c r="E87" s="326"/>
      <c r="F87" s="326"/>
      <c r="G87" s="326"/>
      <c r="H87" s="326"/>
      <c r="I87" s="326"/>
      <c r="J87" s="326"/>
      <c r="K87" s="327">
        <v>49937.78</v>
      </c>
      <c r="L87" s="327"/>
      <c r="M87" s="327"/>
      <c r="N87" s="327">
        <v>38744.69</v>
      </c>
      <c r="O87" s="327"/>
      <c r="P87" s="327"/>
      <c r="Q87" s="190">
        <v>11193.09</v>
      </c>
      <c r="R87" s="191">
        <v>22.4</v>
      </c>
      <c r="S87" s="192">
        <v>21</v>
      </c>
      <c r="T87" s="192">
        <v>168</v>
      </c>
      <c r="U87" s="192">
        <v>13</v>
      </c>
      <c r="V87" s="192">
        <v>104</v>
      </c>
    </row>
    <row r="88" spans="1:22" ht="10.9" customHeight="1" outlineLevel="2" x14ac:dyDescent="0.2">
      <c r="A88" s="326" t="s">
        <v>138</v>
      </c>
      <c r="B88" s="326"/>
      <c r="C88" s="326"/>
      <c r="D88" s="326" t="s">
        <v>135</v>
      </c>
      <c r="E88" s="326"/>
      <c r="F88" s="326"/>
      <c r="G88" s="326"/>
      <c r="H88" s="326"/>
      <c r="I88" s="326"/>
      <c r="J88" s="326"/>
      <c r="K88" s="327">
        <v>56153.56</v>
      </c>
      <c r="L88" s="327"/>
      <c r="M88" s="327"/>
      <c r="N88" s="327">
        <v>42105.27</v>
      </c>
      <c r="O88" s="327"/>
      <c r="P88" s="327"/>
      <c r="Q88" s="190">
        <v>14048.29</v>
      </c>
      <c r="R88" s="191">
        <v>25</v>
      </c>
      <c r="S88" s="192">
        <v>21</v>
      </c>
      <c r="T88" s="192">
        <v>168</v>
      </c>
      <c r="U88" s="192">
        <v>19</v>
      </c>
      <c r="V88" s="192">
        <v>152</v>
      </c>
    </row>
    <row r="89" spans="1:22" ht="10.9" customHeight="1" outlineLevel="2" x14ac:dyDescent="0.2">
      <c r="A89" s="326" t="s">
        <v>139</v>
      </c>
      <c r="B89" s="326"/>
      <c r="C89" s="326"/>
      <c r="D89" s="326" t="s">
        <v>135</v>
      </c>
      <c r="E89" s="326"/>
      <c r="F89" s="326"/>
      <c r="G89" s="326"/>
      <c r="H89" s="326"/>
      <c r="I89" s="326"/>
      <c r="J89" s="326"/>
      <c r="K89" s="327">
        <v>43719.92</v>
      </c>
      <c r="L89" s="327"/>
      <c r="M89" s="327"/>
      <c r="N89" s="327">
        <v>34701.42</v>
      </c>
      <c r="O89" s="327"/>
      <c r="P89" s="327"/>
      <c r="Q89" s="190">
        <v>9018.5</v>
      </c>
      <c r="R89" s="191">
        <v>20.6</v>
      </c>
      <c r="S89" s="192">
        <v>21</v>
      </c>
      <c r="T89" s="192">
        <v>168</v>
      </c>
      <c r="U89" s="192">
        <v>21</v>
      </c>
      <c r="V89" s="192">
        <v>168</v>
      </c>
    </row>
    <row r="90" spans="1:22" s="187" customFormat="1" ht="29.45" customHeight="1" outlineLevel="2" x14ac:dyDescent="0.2">
      <c r="O90" s="197">
        <f>N86+N87+N88+N89</f>
        <v>152559.27000000002</v>
      </c>
    </row>
    <row r="91" spans="1:22" ht="19.149999999999999" customHeight="1" x14ac:dyDescent="0.2">
      <c r="A91" s="318" t="s">
        <v>120</v>
      </c>
      <c r="B91" s="318"/>
      <c r="C91" s="318" t="s">
        <v>121</v>
      </c>
      <c r="D91" s="318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</row>
    <row r="92" spans="1:22" ht="19.149999999999999" customHeight="1" x14ac:dyDescent="0.2">
      <c r="A92" s="318" t="s">
        <v>122</v>
      </c>
      <c r="B92" s="318"/>
      <c r="C92" s="318" t="s">
        <v>147</v>
      </c>
      <c r="D92" s="318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</row>
    <row r="93" spans="1:22" s="187" customFormat="1" ht="10.15" customHeight="1" x14ac:dyDescent="0.2"/>
    <row r="94" spans="1:22" s="187" customFormat="1" ht="10.15" customHeight="1" outlineLevel="1" x14ac:dyDescent="0.2">
      <c r="C94" s="325"/>
      <c r="D94" s="325"/>
      <c r="E94" s="325"/>
      <c r="F94" s="325"/>
      <c r="G94" s="325"/>
      <c r="H94" s="325"/>
      <c r="I94" s="325"/>
      <c r="J94" s="325"/>
      <c r="K94" s="325"/>
      <c r="L94" s="325"/>
      <c r="M94" s="325"/>
      <c r="N94" s="325"/>
      <c r="O94" s="325"/>
    </row>
    <row r="95" spans="1:22" ht="13.15" customHeight="1" outlineLevel="2" x14ac:dyDescent="0.2">
      <c r="A95" s="319" t="s">
        <v>126</v>
      </c>
      <c r="B95" s="319"/>
      <c r="C95" s="319"/>
      <c r="D95" s="319" t="s">
        <v>127</v>
      </c>
      <c r="E95" s="319"/>
      <c r="F95" s="319"/>
      <c r="G95" s="319"/>
      <c r="H95" s="319"/>
      <c r="I95" s="319"/>
      <c r="J95" s="319"/>
      <c r="K95" s="319" t="s">
        <v>124</v>
      </c>
      <c r="L95" s="319"/>
      <c r="M95" s="319"/>
      <c r="N95" s="319" t="s">
        <v>125</v>
      </c>
      <c r="O95" s="319"/>
      <c r="P95" s="319"/>
      <c r="Q95" s="324" t="s">
        <v>128</v>
      </c>
      <c r="R95" s="324"/>
      <c r="S95" s="319" t="s">
        <v>129</v>
      </c>
      <c r="T95" s="319" t="s">
        <v>130</v>
      </c>
      <c r="U95" s="319" t="s">
        <v>131</v>
      </c>
      <c r="V95" s="319" t="s">
        <v>132</v>
      </c>
    </row>
    <row r="96" spans="1:22" ht="13.15" customHeight="1" outlineLevel="2" x14ac:dyDescent="0.2">
      <c r="A96" s="321"/>
      <c r="B96" s="322"/>
      <c r="C96" s="323"/>
      <c r="D96" s="321"/>
      <c r="E96" s="322"/>
      <c r="F96" s="322"/>
      <c r="G96" s="322"/>
      <c r="H96" s="322"/>
      <c r="I96" s="322"/>
      <c r="J96" s="323"/>
      <c r="K96" s="321"/>
      <c r="L96" s="322"/>
      <c r="M96" s="323"/>
      <c r="N96" s="321"/>
      <c r="O96" s="322"/>
      <c r="P96" s="323"/>
      <c r="Q96" s="189" t="s">
        <v>133</v>
      </c>
      <c r="R96" s="189" t="s">
        <v>134</v>
      </c>
      <c r="S96" s="320"/>
      <c r="T96" s="320"/>
      <c r="U96" s="320"/>
      <c r="V96" s="320"/>
    </row>
    <row r="97" spans="1:22" ht="16.899999999999999" customHeight="1" outlineLevel="2" x14ac:dyDescent="0.2">
      <c r="A97" s="326" t="s">
        <v>136</v>
      </c>
      <c r="B97" s="326"/>
      <c r="C97" s="326"/>
      <c r="D97" s="326" t="s">
        <v>135</v>
      </c>
      <c r="E97" s="326"/>
      <c r="F97" s="326"/>
      <c r="G97" s="326"/>
      <c r="H97" s="326"/>
      <c r="I97" s="326"/>
      <c r="J97" s="326"/>
      <c r="K97" s="327">
        <v>49937.78</v>
      </c>
      <c r="L97" s="327"/>
      <c r="M97" s="327"/>
      <c r="N97" s="327">
        <v>40059.370000000003</v>
      </c>
      <c r="O97" s="327"/>
      <c r="P97" s="327"/>
      <c r="Q97" s="190">
        <v>9878.41</v>
      </c>
      <c r="R97" s="191">
        <v>19.8</v>
      </c>
      <c r="S97" s="192">
        <v>22</v>
      </c>
      <c r="T97" s="192">
        <v>176</v>
      </c>
      <c r="U97" s="192">
        <v>13</v>
      </c>
      <c r="V97" s="192">
        <v>104</v>
      </c>
    </row>
    <row r="98" spans="1:22" ht="16.899999999999999" customHeight="1" outlineLevel="2" x14ac:dyDescent="0.2">
      <c r="A98" s="326" t="s">
        <v>137</v>
      </c>
      <c r="B98" s="326"/>
      <c r="C98" s="326"/>
      <c r="D98" s="326" t="s">
        <v>135</v>
      </c>
      <c r="E98" s="326"/>
      <c r="F98" s="326"/>
      <c r="G98" s="326"/>
      <c r="H98" s="326"/>
      <c r="I98" s="326"/>
      <c r="J98" s="326"/>
      <c r="K98" s="327">
        <v>49937.78</v>
      </c>
      <c r="L98" s="327"/>
      <c r="M98" s="327"/>
      <c r="N98" s="327">
        <v>26450.47</v>
      </c>
      <c r="O98" s="327"/>
      <c r="P98" s="327"/>
      <c r="Q98" s="190">
        <v>23487.31</v>
      </c>
      <c r="R98" s="191">
        <v>47</v>
      </c>
      <c r="S98" s="192">
        <v>22</v>
      </c>
      <c r="T98" s="192">
        <v>176</v>
      </c>
      <c r="U98" s="192">
        <v>14</v>
      </c>
      <c r="V98" s="192">
        <v>112</v>
      </c>
    </row>
    <row r="99" spans="1:22" ht="16.899999999999999" customHeight="1" outlineLevel="2" x14ac:dyDescent="0.2">
      <c r="A99" s="326" t="s">
        <v>138</v>
      </c>
      <c r="B99" s="326"/>
      <c r="C99" s="326"/>
      <c r="D99" s="326" t="s">
        <v>135</v>
      </c>
      <c r="E99" s="326"/>
      <c r="F99" s="326"/>
      <c r="G99" s="326"/>
      <c r="H99" s="326"/>
      <c r="I99" s="326"/>
      <c r="J99" s="326"/>
      <c r="K99" s="327">
        <v>56153.56</v>
      </c>
      <c r="L99" s="327"/>
      <c r="M99" s="327"/>
      <c r="N99" s="327">
        <v>43114.28</v>
      </c>
      <c r="O99" s="327"/>
      <c r="P99" s="327"/>
      <c r="Q99" s="190">
        <v>13039.28</v>
      </c>
      <c r="R99" s="191">
        <v>23.2</v>
      </c>
      <c r="S99" s="192">
        <v>22</v>
      </c>
      <c r="T99" s="192">
        <v>176</v>
      </c>
      <c r="U99" s="192">
        <v>22</v>
      </c>
      <c r="V99" s="192">
        <v>176</v>
      </c>
    </row>
    <row r="100" spans="1:22" ht="16.899999999999999" customHeight="1" outlineLevel="2" x14ac:dyDescent="0.2">
      <c r="A100" s="326" t="s">
        <v>139</v>
      </c>
      <c r="B100" s="326"/>
      <c r="C100" s="326"/>
      <c r="D100" s="326" t="s">
        <v>135</v>
      </c>
      <c r="E100" s="326"/>
      <c r="F100" s="326"/>
      <c r="G100" s="326"/>
      <c r="H100" s="326"/>
      <c r="I100" s="326"/>
      <c r="J100" s="326"/>
      <c r="K100" s="327">
        <v>43719.92</v>
      </c>
      <c r="L100" s="327"/>
      <c r="M100" s="327"/>
      <c r="N100" s="328">
        <v>17672.7</v>
      </c>
      <c r="O100" s="328"/>
      <c r="P100" s="328"/>
      <c r="Q100" s="190">
        <v>26047.22</v>
      </c>
      <c r="R100" s="191">
        <v>59.6</v>
      </c>
      <c r="S100" s="192">
        <v>22</v>
      </c>
      <c r="T100" s="192">
        <v>176</v>
      </c>
      <c r="U100" s="192">
        <v>12</v>
      </c>
      <c r="V100" s="192">
        <v>96</v>
      </c>
    </row>
    <row r="101" spans="1:22" s="187" customFormat="1" ht="20.45" customHeight="1" outlineLevel="2" x14ac:dyDescent="0.2">
      <c r="O101" s="197">
        <f>N97+N98+N99+N100</f>
        <v>127296.81999999999</v>
      </c>
    </row>
    <row r="102" spans="1:22" ht="19.149999999999999" customHeight="1" x14ac:dyDescent="0.2">
      <c r="A102" s="318" t="s">
        <v>120</v>
      </c>
      <c r="B102" s="318"/>
      <c r="C102" s="318" t="s">
        <v>121</v>
      </c>
      <c r="D102" s="318"/>
      <c r="E102" s="318"/>
      <c r="F102" s="318"/>
      <c r="G102" s="318"/>
      <c r="H102" s="318"/>
      <c r="I102" s="318"/>
      <c r="J102" s="318"/>
      <c r="K102" s="318"/>
      <c r="L102" s="318"/>
      <c r="M102" s="318"/>
      <c r="N102" s="318"/>
      <c r="O102" s="318"/>
    </row>
    <row r="103" spans="1:22" ht="19.149999999999999" customHeight="1" x14ac:dyDescent="0.2">
      <c r="A103" s="318" t="s">
        <v>122</v>
      </c>
      <c r="B103" s="318"/>
      <c r="C103" s="318" t="s">
        <v>148</v>
      </c>
      <c r="D103" s="318"/>
      <c r="E103" s="318"/>
      <c r="F103" s="318"/>
      <c r="G103" s="318"/>
      <c r="H103" s="318"/>
      <c r="I103" s="318"/>
      <c r="J103" s="318"/>
      <c r="K103" s="318"/>
      <c r="L103" s="318"/>
      <c r="M103" s="318"/>
      <c r="N103" s="318"/>
      <c r="O103" s="318"/>
    </row>
    <row r="104" spans="1:22" s="187" customFormat="1" ht="10.15" customHeight="1" x14ac:dyDescent="0.2"/>
    <row r="105" spans="1:22" s="187" customFormat="1" ht="10.15" customHeight="1" outlineLevel="1" x14ac:dyDescent="0.2">
      <c r="C105" s="325"/>
      <c r="D105" s="325"/>
      <c r="E105" s="325"/>
      <c r="F105" s="325"/>
      <c r="G105" s="325"/>
      <c r="H105" s="325"/>
      <c r="I105" s="325"/>
      <c r="J105" s="325"/>
      <c r="K105" s="325"/>
      <c r="L105" s="325"/>
      <c r="M105" s="325"/>
      <c r="N105" s="325"/>
      <c r="O105" s="325"/>
    </row>
    <row r="106" spans="1:22" ht="13.15" customHeight="1" outlineLevel="2" x14ac:dyDescent="0.2">
      <c r="A106" s="319" t="s">
        <v>126</v>
      </c>
      <c r="B106" s="319"/>
      <c r="C106" s="319"/>
      <c r="D106" s="319" t="s">
        <v>127</v>
      </c>
      <c r="E106" s="319"/>
      <c r="F106" s="319"/>
      <c r="G106" s="319"/>
      <c r="H106" s="319"/>
      <c r="I106" s="319"/>
      <c r="J106" s="319"/>
      <c r="K106" s="319" t="s">
        <v>124</v>
      </c>
      <c r="L106" s="319"/>
      <c r="M106" s="319"/>
      <c r="N106" s="319" t="s">
        <v>125</v>
      </c>
      <c r="O106" s="319"/>
      <c r="P106" s="319"/>
      <c r="Q106" s="324" t="s">
        <v>128</v>
      </c>
      <c r="R106" s="324"/>
      <c r="S106" s="319" t="s">
        <v>129</v>
      </c>
      <c r="T106" s="319" t="s">
        <v>130</v>
      </c>
      <c r="U106" s="319" t="s">
        <v>131</v>
      </c>
      <c r="V106" s="319" t="s">
        <v>132</v>
      </c>
    </row>
    <row r="107" spans="1:22" ht="13.15" customHeight="1" outlineLevel="2" x14ac:dyDescent="0.2">
      <c r="A107" s="321"/>
      <c r="B107" s="322"/>
      <c r="C107" s="323"/>
      <c r="D107" s="321"/>
      <c r="E107" s="322"/>
      <c r="F107" s="322"/>
      <c r="G107" s="322"/>
      <c r="H107" s="322"/>
      <c r="I107" s="322"/>
      <c r="J107" s="323"/>
      <c r="K107" s="321"/>
      <c r="L107" s="322"/>
      <c r="M107" s="323"/>
      <c r="N107" s="321"/>
      <c r="O107" s="322"/>
      <c r="P107" s="323"/>
      <c r="Q107" s="189" t="s">
        <v>133</v>
      </c>
      <c r="R107" s="189" t="s">
        <v>134</v>
      </c>
      <c r="S107" s="320"/>
      <c r="T107" s="320"/>
      <c r="U107" s="320"/>
      <c r="V107" s="320"/>
    </row>
    <row r="108" spans="1:22" ht="16.149999999999999" customHeight="1" outlineLevel="2" x14ac:dyDescent="0.2">
      <c r="A108" s="326" t="s">
        <v>136</v>
      </c>
      <c r="B108" s="326"/>
      <c r="C108" s="326"/>
      <c r="D108" s="326" t="s">
        <v>135</v>
      </c>
      <c r="E108" s="326"/>
      <c r="F108" s="326"/>
      <c r="G108" s="326"/>
      <c r="H108" s="326"/>
      <c r="I108" s="326"/>
      <c r="J108" s="326"/>
      <c r="K108" s="327">
        <v>57161.18</v>
      </c>
      <c r="L108" s="327"/>
      <c r="M108" s="327"/>
      <c r="N108" s="327">
        <v>40732.04</v>
      </c>
      <c r="O108" s="327"/>
      <c r="P108" s="327"/>
      <c r="Q108" s="190">
        <v>16429.14</v>
      </c>
      <c r="R108" s="191">
        <v>28.7</v>
      </c>
      <c r="S108" s="192">
        <v>22</v>
      </c>
      <c r="T108" s="192">
        <v>176</v>
      </c>
      <c r="U108" s="192">
        <v>23</v>
      </c>
      <c r="V108" s="192">
        <v>182</v>
      </c>
    </row>
    <row r="109" spans="1:22" ht="16.149999999999999" customHeight="1" outlineLevel="2" x14ac:dyDescent="0.2">
      <c r="A109" s="326" t="s">
        <v>137</v>
      </c>
      <c r="B109" s="326"/>
      <c r="C109" s="326"/>
      <c r="D109" s="326" t="s">
        <v>135</v>
      </c>
      <c r="E109" s="326"/>
      <c r="F109" s="326"/>
      <c r="G109" s="326"/>
      <c r="H109" s="326"/>
      <c r="I109" s="326"/>
      <c r="J109" s="326"/>
      <c r="K109" s="327">
        <v>49937.78</v>
      </c>
      <c r="L109" s="327"/>
      <c r="M109" s="327"/>
      <c r="N109" s="327">
        <v>28597.01</v>
      </c>
      <c r="O109" s="327"/>
      <c r="P109" s="327"/>
      <c r="Q109" s="190">
        <v>21340.77</v>
      </c>
      <c r="R109" s="191">
        <v>42.7</v>
      </c>
      <c r="S109" s="192">
        <v>22</v>
      </c>
      <c r="T109" s="192">
        <v>176</v>
      </c>
      <c r="U109" s="192">
        <v>17</v>
      </c>
      <c r="V109" s="192">
        <v>136</v>
      </c>
    </row>
    <row r="110" spans="1:22" ht="16.149999999999999" customHeight="1" outlineLevel="2" x14ac:dyDescent="0.2">
      <c r="A110" s="326" t="s">
        <v>138</v>
      </c>
      <c r="B110" s="326"/>
      <c r="C110" s="326"/>
      <c r="D110" s="326" t="s">
        <v>135</v>
      </c>
      <c r="E110" s="326"/>
      <c r="F110" s="326"/>
      <c r="G110" s="326"/>
      <c r="H110" s="326"/>
      <c r="I110" s="326"/>
      <c r="J110" s="326"/>
      <c r="K110" s="327">
        <v>56153.56</v>
      </c>
      <c r="L110" s="327"/>
      <c r="M110" s="327"/>
      <c r="N110" s="327">
        <v>43955.95</v>
      </c>
      <c r="O110" s="327"/>
      <c r="P110" s="327"/>
      <c r="Q110" s="190">
        <v>12197.61</v>
      </c>
      <c r="R110" s="191">
        <v>21.7</v>
      </c>
      <c r="S110" s="192">
        <v>22</v>
      </c>
      <c r="T110" s="192">
        <v>176</v>
      </c>
      <c r="U110" s="192">
        <v>23</v>
      </c>
      <c r="V110" s="192">
        <v>182</v>
      </c>
    </row>
    <row r="111" spans="1:22" ht="16.149999999999999" customHeight="1" outlineLevel="2" x14ac:dyDescent="0.2">
      <c r="A111" s="326" t="s">
        <v>139</v>
      </c>
      <c r="B111" s="326"/>
      <c r="C111" s="326"/>
      <c r="D111" s="326" t="s">
        <v>135</v>
      </c>
      <c r="E111" s="326"/>
      <c r="F111" s="326"/>
      <c r="G111" s="326"/>
      <c r="H111" s="326"/>
      <c r="I111" s="326"/>
      <c r="J111" s="326"/>
      <c r="K111" s="327">
        <v>43719.92</v>
      </c>
      <c r="L111" s="327"/>
      <c r="M111" s="327"/>
      <c r="N111" s="327">
        <v>32399.96</v>
      </c>
      <c r="O111" s="327"/>
      <c r="P111" s="327"/>
      <c r="Q111" s="190">
        <v>11319.96</v>
      </c>
      <c r="R111" s="191">
        <v>25.9</v>
      </c>
      <c r="S111" s="192">
        <v>22</v>
      </c>
      <c r="T111" s="192">
        <v>176</v>
      </c>
      <c r="U111" s="192">
        <v>22</v>
      </c>
      <c r="V111" s="192">
        <v>176</v>
      </c>
    </row>
    <row r="112" spans="1:22" s="187" customFormat="1" ht="19.899999999999999" customHeight="1" outlineLevel="2" x14ac:dyDescent="0.2">
      <c r="O112" s="197">
        <f>N108+N109+N110+N111</f>
        <v>145684.96</v>
      </c>
    </row>
    <row r="113" spans="1:22" ht="19.149999999999999" customHeight="1" x14ac:dyDescent="0.2">
      <c r="A113" s="318" t="s">
        <v>120</v>
      </c>
      <c r="B113" s="318"/>
      <c r="C113" s="318" t="s">
        <v>121</v>
      </c>
      <c r="D113" s="318"/>
      <c r="E113" s="318"/>
      <c r="F113" s="318"/>
      <c r="G113" s="318"/>
      <c r="H113" s="318"/>
      <c r="I113" s="318"/>
      <c r="J113" s="318"/>
      <c r="K113" s="318"/>
      <c r="L113" s="318"/>
      <c r="M113" s="318"/>
      <c r="N113" s="318"/>
      <c r="O113" s="318"/>
    </row>
    <row r="114" spans="1:22" ht="19.149999999999999" customHeight="1" x14ac:dyDescent="0.2">
      <c r="A114" s="318" t="s">
        <v>122</v>
      </c>
      <c r="B114" s="318"/>
      <c r="C114" s="318" t="s">
        <v>149</v>
      </c>
      <c r="D114" s="318"/>
      <c r="E114" s="318"/>
      <c r="F114" s="318"/>
      <c r="G114" s="318"/>
      <c r="H114" s="318"/>
      <c r="I114" s="318"/>
      <c r="J114" s="318"/>
      <c r="K114" s="318"/>
      <c r="L114" s="318"/>
      <c r="M114" s="318"/>
      <c r="N114" s="318"/>
      <c r="O114" s="318"/>
    </row>
    <row r="115" spans="1:22" s="187" customFormat="1" ht="10.15" customHeight="1" x14ac:dyDescent="0.2"/>
    <row r="116" spans="1:22" s="187" customFormat="1" ht="10.15" customHeight="1" outlineLevel="1" x14ac:dyDescent="0.2">
      <c r="C116" s="325"/>
      <c r="D116" s="325"/>
      <c r="E116" s="325"/>
      <c r="F116" s="325"/>
      <c r="G116" s="325"/>
      <c r="H116" s="325"/>
      <c r="I116" s="325"/>
      <c r="J116" s="325"/>
      <c r="K116" s="325"/>
      <c r="L116" s="325"/>
      <c r="M116" s="325"/>
      <c r="N116" s="325"/>
      <c r="O116" s="325"/>
    </row>
    <row r="117" spans="1:22" ht="13.15" customHeight="1" outlineLevel="2" x14ac:dyDescent="0.2">
      <c r="A117" s="319" t="s">
        <v>126</v>
      </c>
      <c r="B117" s="319"/>
      <c r="C117" s="319"/>
      <c r="D117" s="319" t="s">
        <v>127</v>
      </c>
      <c r="E117" s="319"/>
      <c r="F117" s="319"/>
      <c r="G117" s="319"/>
      <c r="H117" s="319"/>
      <c r="I117" s="319"/>
      <c r="J117" s="319"/>
      <c r="K117" s="319" t="s">
        <v>124</v>
      </c>
      <c r="L117" s="319"/>
      <c r="M117" s="319"/>
      <c r="N117" s="319" t="s">
        <v>125</v>
      </c>
      <c r="O117" s="319"/>
      <c r="P117" s="319"/>
      <c r="Q117" s="324" t="s">
        <v>128</v>
      </c>
      <c r="R117" s="324"/>
      <c r="S117" s="319" t="s">
        <v>129</v>
      </c>
      <c r="T117" s="319" t="s">
        <v>130</v>
      </c>
      <c r="U117" s="319" t="s">
        <v>131</v>
      </c>
      <c r="V117" s="319" t="s">
        <v>132</v>
      </c>
    </row>
    <row r="118" spans="1:22" ht="13.15" customHeight="1" outlineLevel="2" x14ac:dyDescent="0.2">
      <c r="A118" s="321"/>
      <c r="B118" s="322"/>
      <c r="C118" s="323"/>
      <c r="D118" s="321"/>
      <c r="E118" s="322"/>
      <c r="F118" s="322"/>
      <c r="G118" s="322"/>
      <c r="H118" s="322"/>
      <c r="I118" s="322"/>
      <c r="J118" s="323"/>
      <c r="K118" s="321"/>
      <c r="L118" s="322"/>
      <c r="M118" s="323"/>
      <c r="N118" s="321"/>
      <c r="O118" s="322"/>
      <c r="P118" s="323"/>
      <c r="Q118" s="189" t="s">
        <v>133</v>
      </c>
      <c r="R118" s="189" t="s">
        <v>134</v>
      </c>
      <c r="S118" s="320"/>
      <c r="T118" s="320"/>
      <c r="U118" s="320"/>
      <c r="V118" s="320"/>
    </row>
    <row r="119" spans="1:22" ht="20.45" customHeight="1" outlineLevel="2" x14ac:dyDescent="0.2">
      <c r="A119" s="326" t="s">
        <v>136</v>
      </c>
      <c r="B119" s="326"/>
      <c r="C119" s="326"/>
      <c r="D119" s="326" t="s">
        <v>135</v>
      </c>
      <c r="E119" s="326"/>
      <c r="F119" s="326"/>
      <c r="G119" s="326"/>
      <c r="H119" s="326"/>
      <c r="I119" s="326"/>
      <c r="J119" s="326"/>
      <c r="K119" s="327">
        <v>57161.18</v>
      </c>
      <c r="L119" s="327"/>
      <c r="M119" s="327"/>
      <c r="N119" s="327">
        <v>27641.54</v>
      </c>
      <c r="O119" s="327"/>
      <c r="P119" s="327"/>
      <c r="Q119" s="190">
        <v>29519.64</v>
      </c>
      <c r="R119" s="191">
        <v>51.6</v>
      </c>
      <c r="S119" s="192">
        <v>20</v>
      </c>
      <c r="T119" s="192">
        <v>159</v>
      </c>
      <c r="U119" s="192">
        <v>14</v>
      </c>
      <c r="V119" s="192">
        <v>111</v>
      </c>
    </row>
    <row r="120" spans="1:22" ht="20.45" customHeight="1" outlineLevel="2" x14ac:dyDescent="0.2">
      <c r="A120" s="326" t="s">
        <v>137</v>
      </c>
      <c r="B120" s="326"/>
      <c r="C120" s="326"/>
      <c r="D120" s="326" t="s">
        <v>135</v>
      </c>
      <c r="E120" s="326"/>
      <c r="F120" s="326"/>
      <c r="G120" s="326"/>
      <c r="H120" s="326"/>
      <c r="I120" s="326"/>
      <c r="J120" s="326"/>
      <c r="K120" s="327">
        <v>49937.78</v>
      </c>
      <c r="L120" s="327"/>
      <c r="M120" s="327"/>
      <c r="N120" s="327">
        <v>52347.22</v>
      </c>
      <c r="O120" s="327"/>
      <c r="P120" s="327"/>
      <c r="Q120" s="194">
        <v>-2409.44</v>
      </c>
      <c r="R120" s="195">
        <v>-4.8</v>
      </c>
      <c r="S120" s="192">
        <v>20</v>
      </c>
      <c r="T120" s="192">
        <v>159</v>
      </c>
      <c r="U120" s="192">
        <v>15</v>
      </c>
      <c r="V120" s="192">
        <v>120</v>
      </c>
    </row>
    <row r="121" spans="1:22" ht="20.45" customHeight="1" outlineLevel="2" x14ac:dyDescent="0.2">
      <c r="A121" s="326" t="s">
        <v>138</v>
      </c>
      <c r="B121" s="326"/>
      <c r="C121" s="326"/>
      <c r="D121" s="326" t="s">
        <v>135</v>
      </c>
      <c r="E121" s="326"/>
      <c r="F121" s="326"/>
      <c r="G121" s="326"/>
      <c r="H121" s="326"/>
      <c r="I121" s="326"/>
      <c r="J121" s="326"/>
      <c r="K121" s="327">
        <v>56153.56</v>
      </c>
      <c r="L121" s="327"/>
      <c r="M121" s="327"/>
      <c r="N121" s="327">
        <v>45214.28</v>
      </c>
      <c r="O121" s="327"/>
      <c r="P121" s="327"/>
      <c r="Q121" s="190">
        <v>10939.28</v>
      </c>
      <c r="R121" s="191">
        <v>19.5</v>
      </c>
      <c r="S121" s="192">
        <v>20</v>
      </c>
      <c r="T121" s="192">
        <v>159</v>
      </c>
      <c r="U121" s="192">
        <v>20</v>
      </c>
      <c r="V121" s="192">
        <v>159</v>
      </c>
    </row>
    <row r="122" spans="1:22" ht="20.45" customHeight="1" outlineLevel="2" x14ac:dyDescent="0.2">
      <c r="A122" s="326" t="s">
        <v>139</v>
      </c>
      <c r="B122" s="326"/>
      <c r="C122" s="326"/>
      <c r="D122" s="326" t="s">
        <v>135</v>
      </c>
      <c r="E122" s="326"/>
      <c r="F122" s="326"/>
      <c r="G122" s="326"/>
      <c r="H122" s="326"/>
      <c r="I122" s="326"/>
      <c r="J122" s="326"/>
      <c r="K122" s="327">
        <v>43719.92</v>
      </c>
      <c r="L122" s="327"/>
      <c r="M122" s="327"/>
      <c r="N122" s="327">
        <v>32399.96</v>
      </c>
      <c r="O122" s="327"/>
      <c r="P122" s="327"/>
      <c r="Q122" s="190">
        <v>11319.96</v>
      </c>
      <c r="R122" s="191">
        <v>25.9</v>
      </c>
      <c r="S122" s="192">
        <v>20</v>
      </c>
      <c r="T122" s="192">
        <v>159</v>
      </c>
      <c r="U122" s="192">
        <v>20</v>
      </c>
      <c r="V122" s="192">
        <v>159</v>
      </c>
    </row>
    <row r="123" spans="1:22" s="187" customFormat="1" ht="14.45" customHeight="1" outlineLevel="2" x14ac:dyDescent="0.2">
      <c r="O123" s="197">
        <f>N119+N120+N121+N122</f>
        <v>157603</v>
      </c>
    </row>
    <row r="124" spans="1:22" ht="19.149999999999999" customHeight="1" x14ac:dyDescent="0.2">
      <c r="A124" s="318" t="s">
        <v>120</v>
      </c>
      <c r="B124" s="318"/>
      <c r="C124" s="318" t="s">
        <v>121</v>
      </c>
      <c r="D124" s="318"/>
      <c r="E124" s="318"/>
      <c r="F124" s="318"/>
      <c r="G124" s="318"/>
      <c r="H124" s="318"/>
      <c r="I124" s="318"/>
      <c r="J124" s="318"/>
      <c r="K124" s="318"/>
      <c r="L124" s="318"/>
      <c r="M124" s="318"/>
      <c r="N124" s="318"/>
      <c r="O124" s="318"/>
    </row>
    <row r="125" spans="1:22" ht="19.149999999999999" customHeight="1" x14ac:dyDescent="0.2">
      <c r="A125" s="318" t="s">
        <v>122</v>
      </c>
      <c r="B125" s="318"/>
      <c r="C125" s="318" t="s">
        <v>150</v>
      </c>
      <c r="D125" s="318"/>
      <c r="E125" s="318"/>
      <c r="F125" s="318"/>
      <c r="G125" s="318"/>
      <c r="H125" s="318"/>
      <c r="I125" s="318"/>
      <c r="J125" s="318"/>
      <c r="K125" s="318"/>
      <c r="L125" s="318"/>
      <c r="M125" s="318"/>
      <c r="N125" s="318"/>
      <c r="O125" s="318"/>
    </row>
    <row r="126" spans="1:22" s="187" customFormat="1" ht="10.15" customHeight="1" x14ac:dyDescent="0.2"/>
    <row r="127" spans="1:22" s="187" customFormat="1" ht="10.15" customHeight="1" outlineLevel="1" x14ac:dyDescent="0.2">
      <c r="C127" s="329"/>
      <c r="D127" s="329"/>
      <c r="E127" s="329"/>
      <c r="F127" s="329"/>
      <c r="G127" s="329"/>
      <c r="H127" s="329"/>
      <c r="I127" s="329"/>
      <c r="J127" s="329"/>
      <c r="K127" s="329"/>
      <c r="L127" s="329"/>
      <c r="M127" s="329"/>
      <c r="N127" s="329"/>
      <c r="O127" s="329"/>
    </row>
    <row r="128" spans="1:22" ht="13.15" customHeight="1" outlineLevel="2" x14ac:dyDescent="0.2">
      <c r="A128" s="319" t="s">
        <v>126</v>
      </c>
      <c r="B128" s="319"/>
      <c r="C128" s="319"/>
      <c r="D128" s="319" t="s">
        <v>127</v>
      </c>
      <c r="E128" s="319"/>
      <c r="F128" s="319"/>
      <c r="G128" s="319"/>
      <c r="H128" s="319"/>
      <c r="I128" s="319"/>
      <c r="J128" s="319"/>
      <c r="K128" s="319" t="s">
        <v>124</v>
      </c>
      <c r="L128" s="319"/>
      <c r="M128" s="319"/>
      <c r="N128" s="319" t="s">
        <v>125</v>
      </c>
      <c r="O128" s="319"/>
      <c r="P128" s="319"/>
      <c r="Q128" s="324" t="s">
        <v>128</v>
      </c>
      <c r="R128" s="324"/>
      <c r="S128" s="319" t="s">
        <v>129</v>
      </c>
      <c r="T128" s="319" t="s">
        <v>130</v>
      </c>
      <c r="U128" s="319" t="s">
        <v>131</v>
      </c>
      <c r="V128" s="319" t="s">
        <v>132</v>
      </c>
    </row>
    <row r="129" spans="1:22" ht="13.15" customHeight="1" outlineLevel="2" x14ac:dyDescent="0.2">
      <c r="A129" s="321"/>
      <c r="B129" s="322"/>
      <c r="C129" s="323"/>
      <c r="D129" s="321"/>
      <c r="E129" s="322"/>
      <c r="F129" s="322"/>
      <c r="G129" s="322"/>
      <c r="H129" s="322"/>
      <c r="I129" s="322"/>
      <c r="J129" s="323"/>
      <c r="K129" s="321"/>
      <c r="L129" s="322"/>
      <c r="M129" s="323"/>
      <c r="N129" s="321"/>
      <c r="O129" s="322"/>
      <c r="P129" s="323"/>
      <c r="Q129" s="189" t="s">
        <v>133</v>
      </c>
      <c r="R129" s="189" t="s">
        <v>134</v>
      </c>
      <c r="S129" s="320"/>
      <c r="T129" s="320"/>
      <c r="U129" s="320"/>
      <c r="V129" s="320"/>
    </row>
    <row r="130" spans="1:22" ht="10.9" customHeight="1" outlineLevel="2" x14ac:dyDescent="0.2">
      <c r="A130" s="326" t="s">
        <v>136</v>
      </c>
      <c r="B130" s="326"/>
      <c r="C130" s="326"/>
      <c r="D130" s="326" t="s">
        <v>135</v>
      </c>
      <c r="E130" s="326"/>
      <c r="F130" s="326"/>
      <c r="G130" s="326"/>
      <c r="H130" s="326"/>
      <c r="I130" s="326"/>
      <c r="J130" s="326"/>
      <c r="K130" s="327">
        <v>49937.78</v>
      </c>
      <c r="L130" s="327"/>
      <c r="M130" s="327"/>
      <c r="N130" s="327">
        <v>73519.25</v>
      </c>
      <c r="O130" s="327"/>
      <c r="P130" s="327"/>
      <c r="Q130" s="194">
        <v>-23581.47</v>
      </c>
      <c r="R130" s="195">
        <v>-47.2</v>
      </c>
      <c r="S130" s="192">
        <v>23</v>
      </c>
      <c r="T130" s="192">
        <v>183</v>
      </c>
      <c r="U130" s="192">
        <v>23</v>
      </c>
      <c r="V130" s="192">
        <v>183</v>
      </c>
    </row>
    <row r="131" spans="1:22" ht="10.9" customHeight="1" outlineLevel="2" x14ac:dyDescent="0.2">
      <c r="A131" s="326" t="s">
        <v>137</v>
      </c>
      <c r="B131" s="326"/>
      <c r="C131" s="326"/>
      <c r="D131" s="326" t="s">
        <v>135</v>
      </c>
      <c r="E131" s="326"/>
      <c r="F131" s="326"/>
      <c r="G131" s="326"/>
      <c r="H131" s="326"/>
      <c r="I131" s="326"/>
      <c r="J131" s="326"/>
      <c r="K131" s="327">
        <v>49937.78</v>
      </c>
      <c r="L131" s="327"/>
      <c r="M131" s="327"/>
      <c r="N131" s="327">
        <v>63259.81</v>
      </c>
      <c r="O131" s="327"/>
      <c r="P131" s="327"/>
      <c r="Q131" s="194">
        <v>-13322.03</v>
      </c>
      <c r="R131" s="195">
        <v>-26.7</v>
      </c>
      <c r="S131" s="192">
        <v>23</v>
      </c>
      <c r="T131" s="192">
        <v>183</v>
      </c>
      <c r="U131" s="192">
        <v>16</v>
      </c>
      <c r="V131" s="192">
        <v>127</v>
      </c>
    </row>
    <row r="132" spans="1:22" ht="10.9" customHeight="1" outlineLevel="2" x14ac:dyDescent="0.2">
      <c r="A132" s="326" t="s">
        <v>138</v>
      </c>
      <c r="B132" s="326"/>
      <c r="C132" s="326"/>
      <c r="D132" s="326" t="s">
        <v>135</v>
      </c>
      <c r="E132" s="326"/>
      <c r="F132" s="326"/>
      <c r="G132" s="326"/>
      <c r="H132" s="326"/>
      <c r="I132" s="326"/>
      <c r="J132" s="326"/>
      <c r="K132" s="327">
        <v>56153.56</v>
      </c>
      <c r="L132" s="327"/>
      <c r="M132" s="327"/>
      <c r="N132" s="327">
        <v>78436.28</v>
      </c>
      <c r="O132" s="327"/>
      <c r="P132" s="327"/>
      <c r="Q132" s="194">
        <v>-22282.720000000001</v>
      </c>
      <c r="R132" s="195">
        <v>-39.700000000000003</v>
      </c>
      <c r="S132" s="192">
        <v>23</v>
      </c>
      <c r="T132" s="192">
        <v>183</v>
      </c>
      <c r="U132" s="192">
        <v>23</v>
      </c>
      <c r="V132" s="192">
        <v>183</v>
      </c>
    </row>
    <row r="133" spans="1:22" ht="10.9" customHeight="1" outlineLevel="2" x14ac:dyDescent="0.2">
      <c r="A133" s="326" t="s">
        <v>139</v>
      </c>
      <c r="B133" s="326"/>
      <c r="C133" s="326"/>
      <c r="D133" s="326" t="s">
        <v>135</v>
      </c>
      <c r="E133" s="326"/>
      <c r="F133" s="326"/>
      <c r="G133" s="326"/>
      <c r="H133" s="326"/>
      <c r="I133" s="326"/>
      <c r="J133" s="326"/>
      <c r="K133" s="327">
        <v>43719.92</v>
      </c>
      <c r="L133" s="327"/>
      <c r="M133" s="327"/>
      <c r="N133" s="327">
        <v>35751.96</v>
      </c>
      <c r="O133" s="327"/>
      <c r="P133" s="327"/>
      <c r="Q133" s="190">
        <v>7967.96</v>
      </c>
      <c r="R133" s="191">
        <v>18.2</v>
      </c>
      <c r="S133" s="192">
        <v>23</v>
      </c>
      <c r="T133" s="192">
        <v>183</v>
      </c>
      <c r="U133" s="192">
        <v>5</v>
      </c>
      <c r="V133" s="192">
        <v>40</v>
      </c>
    </row>
    <row r="134" spans="1:22" s="187" customFormat="1" ht="19.149999999999999" customHeight="1" outlineLevel="2" x14ac:dyDescent="0.2">
      <c r="O134" s="197">
        <f>N130+N131+N133</f>
        <v>172531.02</v>
      </c>
    </row>
    <row r="137" spans="1:22" ht="11.45" customHeight="1" x14ac:dyDescent="0.2">
      <c r="O137" s="197">
        <f>O134+O123+O112+O101+O90+O79+O68+O57+O46+O35+O24+O14</f>
        <v>1825839.52</v>
      </c>
    </row>
    <row r="139" spans="1:22" ht="11.45" customHeight="1" x14ac:dyDescent="0.2">
      <c r="O139" s="197">
        <f>O137*0.304</f>
        <v>555055.21407999995</v>
      </c>
    </row>
  </sheetData>
  <mergeCells count="359">
    <mergeCell ref="A133:C133"/>
    <mergeCell ref="D133:J133"/>
    <mergeCell ref="K133:M133"/>
    <mergeCell ref="N133:P133"/>
    <mergeCell ref="A132:C132"/>
    <mergeCell ref="D132:J132"/>
    <mergeCell ref="K132:M132"/>
    <mergeCell ref="N132:P132"/>
    <mergeCell ref="A131:C131"/>
    <mergeCell ref="D131:J131"/>
    <mergeCell ref="K131:M131"/>
    <mergeCell ref="N131:P131"/>
    <mergeCell ref="A130:C130"/>
    <mergeCell ref="D130:J130"/>
    <mergeCell ref="K130:M130"/>
    <mergeCell ref="N130:P130"/>
    <mergeCell ref="T128:T129"/>
    <mergeCell ref="U128:U129"/>
    <mergeCell ref="V128:V129"/>
    <mergeCell ref="A128:C129"/>
    <mergeCell ref="D128:J129"/>
    <mergeCell ref="K128:M129"/>
    <mergeCell ref="N128:P129"/>
    <mergeCell ref="Q128:R128"/>
    <mergeCell ref="S128:S129"/>
    <mergeCell ref="C127:O127"/>
    <mergeCell ref="A124:B124"/>
    <mergeCell ref="C124:O124"/>
    <mergeCell ref="A125:B125"/>
    <mergeCell ref="C125:O125"/>
    <mergeCell ref="A122:C122"/>
    <mergeCell ref="D122:J122"/>
    <mergeCell ref="K122:M122"/>
    <mergeCell ref="N122:P122"/>
    <mergeCell ref="A120:C120"/>
    <mergeCell ref="D120:J120"/>
    <mergeCell ref="K120:M120"/>
    <mergeCell ref="N120:P120"/>
    <mergeCell ref="A121:C121"/>
    <mergeCell ref="D121:J121"/>
    <mergeCell ref="K121:M121"/>
    <mergeCell ref="N121:P121"/>
    <mergeCell ref="A119:C119"/>
    <mergeCell ref="D119:J119"/>
    <mergeCell ref="K119:M119"/>
    <mergeCell ref="N119:P119"/>
    <mergeCell ref="T117:T118"/>
    <mergeCell ref="U117:U118"/>
    <mergeCell ref="V117:V118"/>
    <mergeCell ref="A117:C118"/>
    <mergeCell ref="D117:J118"/>
    <mergeCell ref="K117:M118"/>
    <mergeCell ref="N117:P118"/>
    <mergeCell ref="Q117:R117"/>
    <mergeCell ref="S117:S118"/>
    <mergeCell ref="C116:O116"/>
    <mergeCell ref="A113:B113"/>
    <mergeCell ref="C113:O113"/>
    <mergeCell ref="A114:B114"/>
    <mergeCell ref="C114:O114"/>
    <mergeCell ref="A111:C111"/>
    <mergeCell ref="D111:J111"/>
    <mergeCell ref="K111:M111"/>
    <mergeCell ref="N111:P111"/>
    <mergeCell ref="A109:C109"/>
    <mergeCell ref="D109:J109"/>
    <mergeCell ref="K109:M109"/>
    <mergeCell ref="N109:P109"/>
    <mergeCell ref="A110:C110"/>
    <mergeCell ref="D110:J110"/>
    <mergeCell ref="K110:M110"/>
    <mergeCell ref="N110:P110"/>
    <mergeCell ref="A108:C108"/>
    <mergeCell ref="D108:J108"/>
    <mergeCell ref="K108:M108"/>
    <mergeCell ref="N108:P108"/>
    <mergeCell ref="T106:T107"/>
    <mergeCell ref="U106:U107"/>
    <mergeCell ref="V106:V107"/>
    <mergeCell ref="A106:C107"/>
    <mergeCell ref="D106:J107"/>
    <mergeCell ref="K106:M107"/>
    <mergeCell ref="N106:P107"/>
    <mergeCell ref="Q106:R106"/>
    <mergeCell ref="S106:S107"/>
    <mergeCell ref="C105:O105"/>
    <mergeCell ref="A102:B102"/>
    <mergeCell ref="C102:O102"/>
    <mergeCell ref="A103:B103"/>
    <mergeCell ref="C103:O103"/>
    <mergeCell ref="A100:C100"/>
    <mergeCell ref="D100:J100"/>
    <mergeCell ref="K100:M100"/>
    <mergeCell ref="N100:P100"/>
    <mergeCell ref="A98:C98"/>
    <mergeCell ref="D98:J98"/>
    <mergeCell ref="K98:M98"/>
    <mergeCell ref="N98:P98"/>
    <mergeCell ref="A99:C99"/>
    <mergeCell ref="D99:J99"/>
    <mergeCell ref="K99:M99"/>
    <mergeCell ref="N99:P99"/>
    <mergeCell ref="A97:C97"/>
    <mergeCell ref="D97:J97"/>
    <mergeCell ref="K97:M97"/>
    <mergeCell ref="N97:P97"/>
    <mergeCell ref="T95:T96"/>
    <mergeCell ref="U95:U96"/>
    <mergeCell ref="V95:V96"/>
    <mergeCell ref="A95:C96"/>
    <mergeCell ref="D95:J96"/>
    <mergeCell ref="K95:M96"/>
    <mergeCell ref="N95:P96"/>
    <mergeCell ref="Q95:R95"/>
    <mergeCell ref="S95:S96"/>
    <mergeCell ref="C94:O94"/>
    <mergeCell ref="A91:B91"/>
    <mergeCell ref="C91:O91"/>
    <mergeCell ref="A92:B92"/>
    <mergeCell ref="C92:O92"/>
    <mergeCell ref="A89:C89"/>
    <mergeCell ref="D89:J89"/>
    <mergeCell ref="K89:M89"/>
    <mergeCell ref="N89:P89"/>
    <mergeCell ref="A87:C87"/>
    <mergeCell ref="D87:J87"/>
    <mergeCell ref="K87:M87"/>
    <mergeCell ref="N87:P87"/>
    <mergeCell ref="A88:C88"/>
    <mergeCell ref="D88:J88"/>
    <mergeCell ref="K88:M88"/>
    <mergeCell ref="N88:P88"/>
    <mergeCell ref="A86:C86"/>
    <mergeCell ref="D86:J86"/>
    <mergeCell ref="K86:M86"/>
    <mergeCell ref="N86:P86"/>
    <mergeCell ref="T84:T85"/>
    <mergeCell ref="U84:U85"/>
    <mergeCell ref="V84:V85"/>
    <mergeCell ref="A84:C85"/>
    <mergeCell ref="D84:J85"/>
    <mergeCell ref="K84:M85"/>
    <mergeCell ref="N84:P85"/>
    <mergeCell ref="Q84:R84"/>
    <mergeCell ref="S84:S85"/>
    <mergeCell ref="C83:O83"/>
    <mergeCell ref="A80:B80"/>
    <mergeCell ref="C80:O80"/>
    <mergeCell ref="A81:B81"/>
    <mergeCell ref="C81:O81"/>
    <mergeCell ref="A78:C78"/>
    <mergeCell ref="D78:J78"/>
    <mergeCell ref="K78:M78"/>
    <mergeCell ref="N78:P78"/>
    <mergeCell ref="A76:C76"/>
    <mergeCell ref="D76:J76"/>
    <mergeCell ref="K76:M76"/>
    <mergeCell ref="N76:P76"/>
    <mergeCell ref="A77:C77"/>
    <mergeCell ref="D77:J77"/>
    <mergeCell ref="K77:M77"/>
    <mergeCell ref="N77:P77"/>
    <mergeCell ref="A75:C75"/>
    <mergeCell ref="D75:J75"/>
    <mergeCell ref="K75:M75"/>
    <mergeCell ref="N75:P75"/>
    <mergeCell ref="T73:T74"/>
    <mergeCell ref="U73:U74"/>
    <mergeCell ref="V73:V74"/>
    <mergeCell ref="A73:C74"/>
    <mergeCell ref="D73:J74"/>
    <mergeCell ref="K73:M74"/>
    <mergeCell ref="N73:P74"/>
    <mergeCell ref="Q73:R73"/>
    <mergeCell ref="S73:S74"/>
    <mergeCell ref="C72:O72"/>
    <mergeCell ref="A69:B69"/>
    <mergeCell ref="C69:O69"/>
    <mergeCell ref="A70:B70"/>
    <mergeCell ref="C70:O70"/>
    <mergeCell ref="A67:C67"/>
    <mergeCell ref="D67:J67"/>
    <mergeCell ref="K67:M67"/>
    <mergeCell ref="N67:P67"/>
    <mergeCell ref="A65:C65"/>
    <mergeCell ref="D65:J65"/>
    <mergeCell ref="K65:M65"/>
    <mergeCell ref="N65:P65"/>
    <mergeCell ref="A66:C66"/>
    <mergeCell ref="D66:J66"/>
    <mergeCell ref="K66:M66"/>
    <mergeCell ref="N66:P66"/>
    <mergeCell ref="A64:C64"/>
    <mergeCell ref="D64:J64"/>
    <mergeCell ref="K64:M64"/>
    <mergeCell ref="N64:P64"/>
    <mergeCell ref="T62:T63"/>
    <mergeCell ref="U62:U63"/>
    <mergeCell ref="V62:V63"/>
    <mergeCell ref="A62:C63"/>
    <mergeCell ref="D62:J63"/>
    <mergeCell ref="K62:M63"/>
    <mergeCell ref="N62:P63"/>
    <mergeCell ref="Q62:R62"/>
    <mergeCell ref="S62:S63"/>
    <mergeCell ref="C61:O61"/>
    <mergeCell ref="A58:B58"/>
    <mergeCell ref="C58:O58"/>
    <mergeCell ref="A59:B59"/>
    <mergeCell ref="C59:O59"/>
    <mergeCell ref="A56:C56"/>
    <mergeCell ref="D56:J56"/>
    <mergeCell ref="K56:M56"/>
    <mergeCell ref="N56:P56"/>
    <mergeCell ref="A54:C54"/>
    <mergeCell ref="D54:J54"/>
    <mergeCell ref="K54:M54"/>
    <mergeCell ref="N54:P54"/>
    <mergeCell ref="A55:C55"/>
    <mergeCell ref="D55:J55"/>
    <mergeCell ref="K55:M55"/>
    <mergeCell ref="N55:P55"/>
    <mergeCell ref="A53:C53"/>
    <mergeCell ref="D53:J53"/>
    <mergeCell ref="K53:M53"/>
    <mergeCell ref="N53:P53"/>
    <mergeCell ref="T51:T52"/>
    <mergeCell ref="U51:U52"/>
    <mergeCell ref="V51:V52"/>
    <mergeCell ref="A51:C52"/>
    <mergeCell ref="D51:J52"/>
    <mergeCell ref="K51:M52"/>
    <mergeCell ref="N51:P52"/>
    <mergeCell ref="Q51:R51"/>
    <mergeCell ref="S51:S52"/>
    <mergeCell ref="C50:O50"/>
    <mergeCell ref="A47:B47"/>
    <mergeCell ref="C47:O47"/>
    <mergeCell ref="A48:B48"/>
    <mergeCell ref="C48:O48"/>
    <mergeCell ref="A45:C45"/>
    <mergeCell ref="D45:J45"/>
    <mergeCell ref="K45:M45"/>
    <mergeCell ref="N45:P45"/>
    <mergeCell ref="A43:C43"/>
    <mergeCell ref="D43:J43"/>
    <mergeCell ref="K43:M43"/>
    <mergeCell ref="N43:P43"/>
    <mergeCell ref="A44:C44"/>
    <mergeCell ref="D44:J44"/>
    <mergeCell ref="K44:M44"/>
    <mergeCell ref="N44:P44"/>
    <mergeCell ref="A42:C42"/>
    <mergeCell ref="D42:J42"/>
    <mergeCell ref="K42:M42"/>
    <mergeCell ref="N42:P42"/>
    <mergeCell ref="T40:T41"/>
    <mergeCell ref="U40:U41"/>
    <mergeCell ref="V40:V41"/>
    <mergeCell ref="A40:C41"/>
    <mergeCell ref="D40:J41"/>
    <mergeCell ref="K40:M41"/>
    <mergeCell ref="N40:P41"/>
    <mergeCell ref="Q40:R40"/>
    <mergeCell ref="S40:S41"/>
    <mergeCell ref="C39:O39"/>
    <mergeCell ref="A36:B36"/>
    <mergeCell ref="C36:O36"/>
    <mergeCell ref="A37:B37"/>
    <mergeCell ref="C37:O37"/>
    <mergeCell ref="A34:C34"/>
    <mergeCell ref="D34:J34"/>
    <mergeCell ref="K34:M34"/>
    <mergeCell ref="N34:P34"/>
    <mergeCell ref="A32:C32"/>
    <mergeCell ref="D32:J32"/>
    <mergeCell ref="K32:M32"/>
    <mergeCell ref="N32:P32"/>
    <mergeCell ref="A33:C33"/>
    <mergeCell ref="D33:J33"/>
    <mergeCell ref="K33:M33"/>
    <mergeCell ref="N33:P33"/>
    <mergeCell ref="A31:C31"/>
    <mergeCell ref="D31:J31"/>
    <mergeCell ref="K31:M31"/>
    <mergeCell ref="N31:P31"/>
    <mergeCell ref="T29:T30"/>
    <mergeCell ref="U29:U30"/>
    <mergeCell ref="V29:V30"/>
    <mergeCell ref="A29:C30"/>
    <mergeCell ref="D29:J30"/>
    <mergeCell ref="K29:M30"/>
    <mergeCell ref="N29:P30"/>
    <mergeCell ref="Q29:R29"/>
    <mergeCell ref="S29:S30"/>
    <mergeCell ref="C28:O28"/>
    <mergeCell ref="A25:B25"/>
    <mergeCell ref="C25:O25"/>
    <mergeCell ref="A26:B26"/>
    <mergeCell ref="C26:O26"/>
    <mergeCell ref="A23:C23"/>
    <mergeCell ref="D23:J23"/>
    <mergeCell ref="K23:M23"/>
    <mergeCell ref="N23:P23"/>
    <mergeCell ref="A21:C21"/>
    <mergeCell ref="D21:J21"/>
    <mergeCell ref="K21:M21"/>
    <mergeCell ref="N21:P21"/>
    <mergeCell ref="A22:C22"/>
    <mergeCell ref="D22:J22"/>
    <mergeCell ref="K22:M22"/>
    <mergeCell ref="N22:P22"/>
    <mergeCell ref="A20:C20"/>
    <mergeCell ref="D20:J20"/>
    <mergeCell ref="K20:M20"/>
    <mergeCell ref="N20:P20"/>
    <mergeCell ref="T18:T19"/>
    <mergeCell ref="U18:U19"/>
    <mergeCell ref="V18:V19"/>
    <mergeCell ref="A18:C19"/>
    <mergeCell ref="D18:J19"/>
    <mergeCell ref="K18:M19"/>
    <mergeCell ref="N18:P19"/>
    <mergeCell ref="Q18:R18"/>
    <mergeCell ref="S18:S19"/>
    <mergeCell ref="A15:B15"/>
    <mergeCell ref="C15:O15"/>
    <mergeCell ref="A16:B16"/>
    <mergeCell ref="C16:O16"/>
    <mergeCell ref="A13:C13"/>
    <mergeCell ref="D13:J13"/>
    <mergeCell ref="K13:M13"/>
    <mergeCell ref="N13:P13"/>
    <mergeCell ref="A12:C12"/>
    <mergeCell ref="D12:J12"/>
    <mergeCell ref="K12:M12"/>
    <mergeCell ref="N12:P12"/>
    <mergeCell ref="A11:C11"/>
    <mergeCell ref="D11:J11"/>
    <mergeCell ref="K11:M11"/>
    <mergeCell ref="N11:P11"/>
    <mergeCell ref="A10:C10"/>
    <mergeCell ref="D10:J10"/>
    <mergeCell ref="K10:M10"/>
    <mergeCell ref="N10:P10"/>
    <mergeCell ref="T8:T9"/>
    <mergeCell ref="A4:B4"/>
    <mergeCell ref="C4:O4"/>
    <mergeCell ref="A5:B5"/>
    <mergeCell ref="C5:O5"/>
    <mergeCell ref="U8:U9"/>
    <mergeCell ref="V8:V9"/>
    <mergeCell ref="A8:C9"/>
    <mergeCell ref="D8:J9"/>
    <mergeCell ref="K8:M9"/>
    <mergeCell ref="N8:P9"/>
    <mergeCell ref="Q8:R8"/>
    <mergeCell ref="S8:S9"/>
    <mergeCell ref="C7: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31" workbookViewId="0">
      <selection activeCell="D52" sqref="D52"/>
    </sheetView>
  </sheetViews>
  <sheetFormatPr defaultRowHeight="12.75" x14ac:dyDescent="0.2"/>
  <cols>
    <col min="1" max="1" width="35.42578125" customWidth="1"/>
    <col min="2" max="2" width="15.7109375" customWidth="1"/>
    <col min="3" max="3" width="17.85546875" customWidth="1"/>
    <col min="4" max="4" width="18" customWidth="1"/>
    <col min="5" max="5" width="0" hidden="1" customWidth="1"/>
    <col min="6" max="6" width="15.140625" hidden="1" customWidth="1"/>
    <col min="7" max="12" width="0" hidden="1" customWidth="1"/>
  </cols>
  <sheetData>
    <row r="1" spans="1:12" ht="13.5" customHeight="1" x14ac:dyDescent="0.2">
      <c r="A1" s="201" t="s">
        <v>37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2" ht="13.5" customHeight="1" x14ac:dyDescent="0.25">
      <c r="A2" s="203" t="s">
        <v>153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2" ht="13.5" customHeight="1" x14ac:dyDescent="0.2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</row>
    <row r="4" spans="1:12" ht="13.5" customHeight="1" x14ac:dyDescent="0.2">
      <c r="A4" s="204" t="s">
        <v>39</v>
      </c>
      <c r="B4" s="204" t="s">
        <v>40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ht="13.5" customHeight="1" x14ac:dyDescent="0.2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ht="13.5" customHeight="1" x14ac:dyDescent="0.2">
      <c r="A6" s="204" t="s">
        <v>41</v>
      </c>
      <c r="B6" s="204" t="s">
        <v>42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</row>
    <row r="7" spans="1:12" x14ac:dyDescent="0.2">
      <c r="A7" s="202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</row>
    <row r="8" spans="1:12" x14ac:dyDescent="0.2">
      <c r="A8" s="205" t="s">
        <v>43</v>
      </c>
      <c r="B8" s="332" t="s">
        <v>44</v>
      </c>
      <c r="C8" s="332" t="s">
        <v>45</v>
      </c>
      <c r="D8" s="332" t="s">
        <v>46</v>
      </c>
      <c r="E8" s="330" t="s">
        <v>47</v>
      </c>
      <c r="F8" s="330" t="s">
        <v>48</v>
      </c>
      <c r="G8" s="330" t="s">
        <v>51</v>
      </c>
      <c r="H8" s="330" t="s">
        <v>52</v>
      </c>
      <c r="I8" s="332" t="s">
        <v>54</v>
      </c>
      <c r="J8" s="330" t="s">
        <v>55</v>
      </c>
      <c r="K8" s="332" t="s">
        <v>56</v>
      </c>
      <c r="L8" s="332" t="s">
        <v>57</v>
      </c>
    </row>
    <row r="9" spans="1:12" x14ac:dyDescent="0.2">
      <c r="A9" s="205" t="s">
        <v>59</v>
      </c>
      <c r="B9" s="333"/>
      <c r="C9" s="333"/>
      <c r="D9" s="333"/>
      <c r="E9" s="331"/>
      <c r="F9" s="331"/>
      <c r="G9" s="331"/>
      <c r="H9" s="331"/>
      <c r="I9" s="333"/>
      <c r="J9" s="331"/>
      <c r="K9" s="333"/>
      <c r="L9" s="333"/>
    </row>
    <row r="10" spans="1:12" x14ac:dyDescent="0.2">
      <c r="A10" s="206" t="s">
        <v>60</v>
      </c>
      <c r="B10" s="207"/>
      <c r="C10" s="207"/>
      <c r="D10" s="208">
        <v>65644.05</v>
      </c>
      <c r="E10" s="208">
        <v>29196.75</v>
      </c>
      <c r="F10" s="208">
        <v>12713.74</v>
      </c>
      <c r="G10" s="208">
        <v>5532.99</v>
      </c>
      <c r="H10" s="208">
        <v>18200.57</v>
      </c>
      <c r="I10" s="208">
        <v>65644.05</v>
      </c>
      <c r="J10" s="208">
        <v>65644.05</v>
      </c>
      <c r="K10" s="207"/>
      <c r="L10" s="207"/>
    </row>
    <row r="11" spans="1:12" x14ac:dyDescent="0.2">
      <c r="A11" s="209" t="s">
        <v>62</v>
      </c>
      <c r="B11" s="210"/>
      <c r="C11" s="210"/>
      <c r="D11" s="210"/>
      <c r="E11" s="211"/>
      <c r="F11" s="211"/>
      <c r="G11" s="211"/>
      <c r="H11" s="211"/>
      <c r="I11" s="212">
        <v>65644.05</v>
      </c>
      <c r="J11" s="212">
        <v>65644.05</v>
      </c>
      <c r="K11" s="210"/>
      <c r="L11" s="210"/>
    </row>
    <row r="12" spans="1:12" ht="25.5" customHeight="1" x14ac:dyDescent="0.2">
      <c r="A12" s="230" t="s">
        <v>64</v>
      </c>
      <c r="B12" s="231"/>
      <c r="C12" s="231"/>
      <c r="D12" s="236">
        <v>2252.41</v>
      </c>
      <c r="E12" s="211"/>
      <c r="F12" s="212">
        <v>2252.41</v>
      </c>
      <c r="G12" s="211"/>
      <c r="H12" s="211"/>
      <c r="I12" s="210"/>
      <c r="J12" s="211"/>
      <c r="K12" s="210"/>
      <c r="L12" s="210"/>
    </row>
    <row r="13" spans="1:12" ht="25.5" customHeight="1" x14ac:dyDescent="0.2">
      <c r="A13" s="217" t="s">
        <v>154</v>
      </c>
      <c r="B13" s="218"/>
      <c r="C13" s="218"/>
      <c r="D13" s="219">
        <v>4.49</v>
      </c>
      <c r="E13" s="211"/>
      <c r="F13" s="213">
        <v>4.49</v>
      </c>
      <c r="G13" s="211"/>
      <c r="H13" s="211"/>
      <c r="I13" s="210"/>
      <c r="J13" s="211"/>
      <c r="K13" s="210"/>
      <c r="L13" s="210"/>
    </row>
    <row r="14" spans="1:12" ht="25.5" customHeight="1" x14ac:dyDescent="0.2">
      <c r="A14" s="209" t="s">
        <v>66</v>
      </c>
      <c r="B14" s="210"/>
      <c r="C14" s="210"/>
      <c r="D14" s="213">
        <v>46.09</v>
      </c>
      <c r="E14" s="211"/>
      <c r="F14" s="213">
        <v>46.09</v>
      </c>
      <c r="G14" s="211"/>
      <c r="H14" s="211"/>
      <c r="I14" s="210"/>
      <c r="J14" s="211"/>
      <c r="K14" s="210"/>
      <c r="L14" s="210"/>
    </row>
    <row r="15" spans="1:12" ht="25.5" customHeight="1" x14ac:dyDescent="0.2">
      <c r="A15" s="209" t="s">
        <v>67</v>
      </c>
      <c r="B15" s="210"/>
      <c r="C15" s="210"/>
      <c r="D15" s="213">
        <v>3.07</v>
      </c>
      <c r="E15" s="211"/>
      <c r="F15" s="213">
        <v>3.07</v>
      </c>
      <c r="G15" s="211"/>
      <c r="H15" s="211"/>
      <c r="I15" s="210"/>
      <c r="J15" s="211"/>
      <c r="K15" s="210"/>
      <c r="L15" s="210"/>
    </row>
    <row r="16" spans="1:12" ht="25.5" customHeight="1" x14ac:dyDescent="0.2">
      <c r="A16" s="209" t="s">
        <v>69</v>
      </c>
      <c r="B16" s="210"/>
      <c r="C16" s="210"/>
      <c r="D16" s="213">
        <v>717.94</v>
      </c>
      <c r="E16" s="211"/>
      <c r="F16" s="213">
        <v>717.94</v>
      </c>
      <c r="G16" s="211"/>
      <c r="H16" s="211"/>
      <c r="I16" s="210"/>
      <c r="J16" s="211"/>
      <c r="K16" s="210"/>
      <c r="L16" s="210"/>
    </row>
    <row r="17" spans="1:12" ht="25.5" customHeight="1" x14ac:dyDescent="0.2">
      <c r="A17" s="209" t="s">
        <v>70</v>
      </c>
      <c r="B17" s="210"/>
      <c r="C17" s="210"/>
      <c r="D17" s="213">
        <v>61.53</v>
      </c>
      <c r="E17" s="211"/>
      <c r="F17" s="213">
        <v>61.53</v>
      </c>
      <c r="G17" s="211"/>
      <c r="H17" s="211"/>
      <c r="I17" s="210"/>
      <c r="J17" s="211"/>
      <c r="K17" s="210"/>
      <c r="L17" s="210"/>
    </row>
    <row r="18" spans="1:12" ht="25.5" customHeight="1" x14ac:dyDescent="0.2">
      <c r="A18" s="227" t="s">
        <v>71</v>
      </c>
      <c r="B18" s="228"/>
      <c r="C18" s="228"/>
      <c r="D18" s="229">
        <v>15.87</v>
      </c>
      <c r="E18" s="211"/>
      <c r="F18" s="213">
        <v>15.87</v>
      </c>
      <c r="G18" s="211"/>
      <c r="H18" s="211"/>
      <c r="I18" s="210"/>
      <c r="J18" s="211"/>
      <c r="K18" s="210"/>
      <c r="L18" s="210"/>
    </row>
    <row r="19" spans="1:12" ht="25.5" customHeight="1" x14ac:dyDescent="0.2">
      <c r="A19" s="217" t="s">
        <v>72</v>
      </c>
      <c r="B19" s="218"/>
      <c r="C19" s="218"/>
      <c r="D19" s="219">
        <v>11.87</v>
      </c>
      <c r="E19" s="211"/>
      <c r="F19" s="213">
        <v>11.87</v>
      </c>
      <c r="G19" s="211"/>
      <c r="H19" s="211"/>
      <c r="I19" s="210"/>
      <c r="J19" s="211"/>
      <c r="K19" s="210"/>
      <c r="L19" s="210"/>
    </row>
    <row r="20" spans="1:12" ht="25.5" customHeight="1" x14ac:dyDescent="0.2">
      <c r="A20" s="217" t="s">
        <v>76</v>
      </c>
      <c r="B20" s="218"/>
      <c r="C20" s="218"/>
      <c r="D20" s="219">
        <v>3.34</v>
      </c>
      <c r="E20" s="211"/>
      <c r="F20" s="213">
        <v>3.34</v>
      </c>
      <c r="G20" s="211"/>
      <c r="H20" s="211"/>
      <c r="I20" s="210"/>
      <c r="J20" s="211"/>
      <c r="K20" s="210"/>
      <c r="L20" s="210"/>
    </row>
    <row r="21" spans="1:12" ht="25.5" customHeight="1" x14ac:dyDescent="0.2">
      <c r="A21" s="209" t="s">
        <v>77</v>
      </c>
      <c r="B21" s="210"/>
      <c r="C21" s="210"/>
      <c r="D21" s="213">
        <v>57.52</v>
      </c>
      <c r="E21" s="211"/>
      <c r="F21" s="213">
        <v>57.52</v>
      </c>
      <c r="G21" s="211"/>
      <c r="H21" s="211"/>
      <c r="I21" s="210"/>
      <c r="J21" s="211"/>
      <c r="K21" s="210"/>
      <c r="L21" s="210"/>
    </row>
    <row r="22" spans="1:12" ht="25.5" customHeight="1" x14ac:dyDescent="0.2">
      <c r="A22" s="209" t="s">
        <v>116</v>
      </c>
      <c r="B22" s="210"/>
      <c r="C22" s="210"/>
      <c r="D22" s="213">
        <v>0.44</v>
      </c>
      <c r="E22" s="211"/>
      <c r="F22" s="213">
        <v>0.44</v>
      </c>
      <c r="G22" s="211"/>
      <c r="H22" s="211"/>
      <c r="I22" s="210"/>
      <c r="J22" s="211"/>
      <c r="K22" s="210"/>
      <c r="L22" s="210"/>
    </row>
    <row r="23" spans="1:12" ht="25.5" customHeight="1" x14ac:dyDescent="0.2">
      <c r="A23" s="221" t="s">
        <v>78</v>
      </c>
      <c r="B23" s="222"/>
      <c r="C23" s="222"/>
      <c r="D23" s="223">
        <v>0.27</v>
      </c>
      <c r="E23" s="211"/>
      <c r="F23" s="213">
        <v>0.27</v>
      </c>
      <c r="G23" s="211"/>
      <c r="H23" s="211"/>
      <c r="I23" s="210"/>
      <c r="J23" s="211"/>
      <c r="K23" s="210"/>
      <c r="L23" s="210"/>
    </row>
    <row r="24" spans="1:12" ht="25.5" customHeight="1" x14ac:dyDescent="0.2">
      <c r="A24" s="221" t="s">
        <v>79</v>
      </c>
      <c r="B24" s="222"/>
      <c r="C24" s="222"/>
      <c r="D24" s="223">
        <v>11.54</v>
      </c>
      <c r="E24" s="211"/>
      <c r="F24" s="213">
        <v>11.54</v>
      </c>
      <c r="G24" s="211"/>
      <c r="H24" s="211"/>
      <c r="I24" s="210"/>
      <c r="J24" s="211"/>
      <c r="K24" s="210"/>
      <c r="L24" s="210"/>
    </row>
    <row r="25" spans="1:12" ht="25.5" customHeight="1" x14ac:dyDescent="0.2">
      <c r="A25" s="221" t="s">
        <v>80</v>
      </c>
      <c r="B25" s="222"/>
      <c r="C25" s="222"/>
      <c r="D25" s="223">
        <v>60.19</v>
      </c>
      <c r="E25" s="211"/>
      <c r="F25" s="213">
        <v>60.19</v>
      </c>
      <c r="G25" s="211"/>
      <c r="H25" s="211"/>
      <c r="I25" s="210"/>
      <c r="J25" s="211"/>
      <c r="K25" s="210"/>
      <c r="L25" s="210"/>
    </row>
    <row r="26" spans="1:12" ht="25.5" customHeight="1" x14ac:dyDescent="0.2">
      <c r="A26" s="233" t="s">
        <v>81</v>
      </c>
      <c r="B26" s="234"/>
      <c r="C26" s="234"/>
      <c r="D26" s="235">
        <v>15.56</v>
      </c>
      <c r="E26" s="211"/>
      <c r="F26" s="213">
        <v>15.56</v>
      </c>
      <c r="G26" s="211"/>
      <c r="H26" s="211"/>
      <c r="I26" s="210"/>
      <c r="J26" s="211"/>
      <c r="K26" s="210"/>
      <c r="L26" s="210"/>
    </row>
    <row r="27" spans="1:12" ht="25.5" customHeight="1" x14ac:dyDescent="0.2">
      <c r="A27" s="227" t="s">
        <v>82</v>
      </c>
      <c r="B27" s="228"/>
      <c r="C27" s="228"/>
      <c r="D27" s="229">
        <v>4.91</v>
      </c>
      <c r="E27" s="211"/>
      <c r="F27" s="213">
        <v>4.91</v>
      </c>
      <c r="G27" s="211"/>
      <c r="H27" s="211"/>
      <c r="I27" s="210"/>
      <c r="J27" s="211"/>
      <c r="K27" s="210"/>
      <c r="L27" s="210"/>
    </row>
    <row r="28" spans="1:12" ht="25.5" customHeight="1" x14ac:dyDescent="0.2">
      <c r="A28" s="209" t="s">
        <v>83</v>
      </c>
      <c r="B28" s="210"/>
      <c r="C28" s="210"/>
      <c r="D28" s="213">
        <v>27.01</v>
      </c>
      <c r="E28" s="211"/>
      <c r="F28" s="213">
        <v>27.01</v>
      </c>
      <c r="G28" s="211"/>
      <c r="H28" s="211"/>
      <c r="I28" s="210"/>
      <c r="J28" s="211"/>
      <c r="K28" s="210"/>
      <c r="L28" s="210"/>
    </row>
    <row r="29" spans="1:12" ht="25.5" customHeight="1" x14ac:dyDescent="0.2">
      <c r="A29" s="209" t="s">
        <v>155</v>
      </c>
      <c r="B29" s="210"/>
      <c r="C29" s="210"/>
      <c r="D29" s="213">
        <v>18.04</v>
      </c>
      <c r="E29" s="211"/>
      <c r="F29" s="213">
        <v>18.04</v>
      </c>
      <c r="G29" s="211"/>
      <c r="H29" s="211"/>
      <c r="I29" s="210"/>
      <c r="J29" s="211"/>
      <c r="K29" s="210"/>
      <c r="L29" s="210"/>
    </row>
    <row r="30" spans="1:12" ht="25.5" customHeight="1" x14ac:dyDescent="0.2">
      <c r="A30" s="237" t="s">
        <v>84</v>
      </c>
      <c r="B30" s="238"/>
      <c r="C30" s="238"/>
      <c r="D30" s="239">
        <v>24350.18</v>
      </c>
      <c r="E30" s="211"/>
      <c r="F30" s="212">
        <v>6149.61</v>
      </c>
      <c r="G30" s="211"/>
      <c r="H30" s="212">
        <v>18200.57</v>
      </c>
      <c r="I30" s="210"/>
      <c r="J30" s="211"/>
      <c r="K30" s="210"/>
      <c r="L30" s="210"/>
    </row>
    <row r="31" spans="1:12" ht="25.5" customHeight="1" x14ac:dyDescent="0.2">
      <c r="A31" s="217" t="s">
        <v>156</v>
      </c>
      <c r="B31" s="218"/>
      <c r="C31" s="218"/>
      <c r="D31" s="219">
        <v>67.94</v>
      </c>
      <c r="E31" s="211"/>
      <c r="F31" s="213">
        <v>67.94</v>
      </c>
      <c r="G31" s="211"/>
      <c r="H31" s="211"/>
      <c r="I31" s="210"/>
      <c r="J31" s="211"/>
      <c r="K31" s="210"/>
      <c r="L31" s="210"/>
    </row>
    <row r="32" spans="1:12" ht="25.5" customHeight="1" x14ac:dyDescent="0.2">
      <c r="A32" s="217" t="s">
        <v>89</v>
      </c>
      <c r="B32" s="218"/>
      <c r="C32" s="218"/>
      <c r="D32" s="219">
        <v>0.65</v>
      </c>
      <c r="E32" s="211"/>
      <c r="F32" s="213">
        <v>0.65</v>
      </c>
      <c r="G32" s="211"/>
      <c r="H32" s="211"/>
      <c r="I32" s="210"/>
      <c r="J32" s="211"/>
      <c r="K32" s="210"/>
      <c r="L32" s="210"/>
    </row>
    <row r="33" spans="1:12" ht="25.5" customHeight="1" x14ac:dyDescent="0.2">
      <c r="A33" s="209" t="s">
        <v>92</v>
      </c>
      <c r="B33" s="210"/>
      <c r="C33" s="210"/>
      <c r="D33" s="213">
        <v>7.59</v>
      </c>
      <c r="E33" s="211"/>
      <c r="F33" s="213">
        <v>7.59</v>
      </c>
      <c r="G33" s="211"/>
      <c r="H33" s="211"/>
      <c r="I33" s="210"/>
      <c r="J33" s="211"/>
      <c r="K33" s="210"/>
      <c r="L33" s="210"/>
    </row>
    <row r="34" spans="1:12" ht="25.5" customHeight="1" x14ac:dyDescent="0.2">
      <c r="A34" s="209" t="s">
        <v>94</v>
      </c>
      <c r="B34" s="210"/>
      <c r="C34" s="210"/>
      <c r="D34" s="213">
        <v>0.9</v>
      </c>
      <c r="E34" s="211"/>
      <c r="F34" s="213">
        <v>0.9</v>
      </c>
      <c r="G34" s="211"/>
      <c r="H34" s="211"/>
      <c r="I34" s="210"/>
      <c r="J34" s="211"/>
      <c r="K34" s="210"/>
      <c r="L34" s="210"/>
    </row>
    <row r="35" spans="1:12" ht="25.5" customHeight="1" x14ac:dyDescent="0.2">
      <c r="A35" s="209" t="s">
        <v>95</v>
      </c>
      <c r="B35" s="210"/>
      <c r="C35" s="210"/>
      <c r="D35" s="213">
        <v>212.8</v>
      </c>
      <c r="E35" s="211"/>
      <c r="F35" s="213">
        <v>212.8</v>
      </c>
      <c r="G35" s="211"/>
      <c r="H35" s="211"/>
      <c r="I35" s="210"/>
      <c r="J35" s="211"/>
      <c r="K35" s="210"/>
      <c r="L35" s="210"/>
    </row>
    <row r="36" spans="1:12" ht="25.5" customHeight="1" x14ac:dyDescent="0.2">
      <c r="A36" s="209" t="s">
        <v>96</v>
      </c>
      <c r="B36" s="210"/>
      <c r="C36" s="210"/>
      <c r="D36" s="213">
        <v>0.56999999999999995</v>
      </c>
      <c r="E36" s="211"/>
      <c r="F36" s="213">
        <v>0.56999999999999995</v>
      </c>
      <c r="G36" s="211"/>
      <c r="H36" s="211"/>
      <c r="I36" s="210"/>
      <c r="J36" s="211"/>
      <c r="K36" s="210"/>
      <c r="L36" s="210"/>
    </row>
    <row r="37" spans="1:12" ht="25.5" customHeight="1" x14ac:dyDescent="0.2">
      <c r="A37" s="224" t="s">
        <v>97</v>
      </c>
      <c r="B37" s="225"/>
      <c r="C37" s="225"/>
      <c r="D37" s="226">
        <v>16.690000000000001</v>
      </c>
      <c r="E37" s="211"/>
      <c r="F37" s="213">
        <v>16.690000000000001</v>
      </c>
      <c r="G37" s="211"/>
      <c r="H37" s="211"/>
      <c r="I37" s="210"/>
      <c r="J37" s="211"/>
      <c r="K37" s="210"/>
      <c r="L37" s="210"/>
    </row>
    <row r="38" spans="1:12" ht="25.5" customHeight="1" x14ac:dyDescent="0.2">
      <c r="A38" s="209" t="s">
        <v>98</v>
      </c>
      <c r="B38" s="210"/>
      <c r="C38" s="210"/>
      <c r="D38" s="213">
        <v>39.630000000000003</v>
      </c>
      <c r="E38" s="211"/>
      <c r="F38" s="213">
        <v>39.630000000000003</v>
      </c>
      <c r="G38" s="211"/>
      <c r="H38" s="211"/>
      <c r="I38" s="210"/>
      <c r="J38" s="211"/>
      <c r="K38" s="210"/>
      <c r="L38" s="210"/>
    </row>
    <row r="39" spans="1:12" ht="25.5" customHeight="1" x14ac:dyDescent="0.2">
      <c r="A39" s="209" t="s">
        <v>100</v>
      </c>
      <c r="B39" s="210"/>
      <c r="C39" s="210"/>
      <c r="D39" s="213">
        <v>17.149999999999999</v>
      </c>
      <c r="E39" s="211"/>
      <c r="F39" s="213">
        <v>17.149999999999999</v>
      </c>
      <c r="G39" s="211"/>
      <c r="H39" s="211"/>
      <c r="I39" s="210"/>
      <c r="J39" s="211"/>
      <c r="K39" s="210"/>
      <c r="L39" s="210"/>
    </row>
    <row r="40" spans="1:12" ht="25.5" customHeight="1" x14ac:dyDescent="0.2">
      <c r="A40" s="209" t="s">
        <v>101</v>
      </c>
      <c r="B40" s="210"/>
      <c r="C40" s="210"/>
      <c r="D40" s="213">
        <v>50.27</v>
      </c>
      <c r="E40" s="211"/>
      <c r="F40" s="213">
        <v>50.27</v>
      </c>
      <c r="G40" s="211"/>
      <c r="H40" s="211"/>
      <c r="I40" s="210"/>
      <c r="J40" s="211"/>
      <c r="K40" s="210"/>
      <c r="L40" s="210"/>
    </row>
    <row r="41" spans="1:12" ht="25.5" customHeight="1" x14ac:dyDescent="0.2">
      <c r="A41" s="237" t="s">
        <v>102</v>
      </c>
      <c r="B41" s="238"/>
      <c r="C41" s="238"/>
      <c r="D41" s="239">
        <v>6789.21</v>
      </c>
      <c r="E41" s="211"/>
      <c r="F41" s="212">
        <v>1256.22</v>
      </c>
      <c r="G41" s="212">
        <v>5532.99</v>
      </c>
      <c r="H41" s="211"/>
      <c r="I41" s="210"/>
      <c r="J41" s="211"/>
      <c r="K41" s="210"/>
      <c r="L41" s="210"/>
    </row>
    <row r="42" spans="1:12" ht="25.5" customHeight="1" x14ac:dyDescent="0.2">
      <c r="A42" s="209" t="s">
        <v>103</v>
      </c>
      <c r="B42" s="210"/>
      <c r="C42" s="210"/>
      <c r="D42" s="212">
        <v>29196.75</v>
      </c>
      <c r="E42" s="212">
        <v>29196.75</v>
      </c>
      <c r="F42" s="211"/>
      <c r="G42" s="211"/>
      <c r="H42" s="211"/>
      <c r="I42" s="210"/>
      <c r="J42" s="211"/>
      <c r="K42" s="210"/>
      <c r="L42" s="210"/>
    </row>
    <row r="43" spans="1:12" ht="25.5" customHeight="1" x14ac:dyDescent="0.2">
      <c r="A43" s="217" t="s">
        <v>104</v>
      </c>
      <c r="B43" s="218"/>
      <c r="C43" s="218"/>
      <c r="D43" s="219">
        <v>31.44</v>
      </c>
      <c r="E43" s="211"/>
      <c r="F43" s="213">
        <v>31.44</v>
      </c>
      <c r="G43" s="211"/>
      <c r="H43" s="211"/>
      <c r="I43" s="210"/>
      <c r="J43" s="211"/>
      <c r="K43" s="210"/>
      <c r="L43" s="210"/>
    </row>
    <row r="44" spans="1:12" ht="25.5" customHeight="1" x14ac:dyDescent="0.2">
      <c r="A44" s="217" t="s">
        <v>105</v>
      </c>
      <c r="B44" s="218"/>
      <c r="C44" s="218"/>
      <c r="D44" s="219">
        <v>61.32</v>
      </c>
      <c r="E44" s="211"/>
      <c r="F44" s="213">
        <v>61.32</v>
      </c>
      <c r="G44" s="211"/>
      <c r="H44" s="211"/>
      <c r="I44" s="210"/>
      <c r="J44" s="211"/>
      <c r="K44" s="210"/>
      <c r="L44" s="210"/>
    </row>
    <row r="45" spans="1:12" ht="25.5" customHeight="1" x14ac:dyDescent="0.2">
      <c r="A45" s="209" t="s">
        <v>106</v>
      </c>
      <c r="B45" s="210"/>
      <c r="C45" s="210"/>
      <c r="D45" s="212">
        <v>1079.81</v>
      </c>
      <c r="E45" s="211"/>
      <c r="F45" s="212">
        <v>1079.81</v>
      </c>
      <c r="G45" s="211"/>
      <c r="H45" s="211"/>
      <c r="I45" s="210"/>
      <c r="J45" s="211"/>
      <c r="K45" s="210"/>
      <c r="L45" s="210"/>
    </row>
    <row r="46" spans="1:12" ht="25.5" customHeight="1" x14ac:dyDescent="0.2">
      <c r="A46" s="209" t="s">
        <v>157</v>
      </c>
      <c r="B46" s="210"/>
      <c r="C46" s="210"/>
      <c r="D46" s="213">
        <v>26.18</v>
      </c>
      <c r="E46" s="211"/>
      <c r="F46" s="213">
        <v>26.18</v>
      </c>
      <c r="G46" s="211"/>
      <c r="H46" s="211"/>
      <c r="I46" s="210"/>
      <c r="J46" s="211"/>
      <c r="K46" s="210"/>
      <c r="L46" s="210"/>
    </row>
    <row r="47" spans="1:12" ht="25.5" customHeight="1" x14ac:dyDescent="0.2">
      <c r="A47" s="217" t="s">
        <v>108</v>
      </c>
      <c r="B47" s="218"/>
      <c r="C47" s="218"/>
      <c r="D47" s="219">
        <v>7.41</v>
      </c>
      <c r="E47" s="211"/>
      <c r="F47" s="213">
        <v>7.41</v>
      </c>
      <c r="G47" s="211"/>
      <c r="H47" s="211"/>
      <c r="I47" s="210"/>
      <c r="J47" s="211"/>
      <c r="K47" s="210"/>
      <c r="L47" s="210"/>
    </row>
    <row r="48" spans="1:12" ht="25.5" customHeight="1" x14ac:dyDescent="0.2">
      <c r="A48" s="230" t="s">
        <v>109</v>
      </c>
      <c r="B48" s="231"/>
      <c r="C48" s="231"/>
      <c r="D48" s="232">
        <v>375.47</v>
      </c>
      <c r="E48" s="211"/>
      <c r="F48" s="213">
        <v>375.47</v>
      </c>
      <c r="G48" s="211"/>
      <c r="H48" s="211"/>
      <c r="I48" s="210"/>
      <c r="J48" s="211"/>
      <c r="K48" s="210"/>
      <c r="L48" s="210"/>
    </row>
    <row r="49" spans="1:12" ht="25.5" customHeight="1" x14ac:dyDescent="0.2">
      <c r="A49" s="214" t="s">
        <v>111</v>
      </c>
      <c r="B49" s="215"/>
      <c r="C49" s="215"/>
      <c r="D49" s="216">
        <v>65644.05</v>
      </c>
      <c r="E49" s="216">
        <v>29196.75</v>
      </c>
      <c r="F49" s="216">
        <v>12713.74</v>
      </c>
      <c r="G49" s="216">
        <v>5532.99</v>
      </c>
      <c r="H49" s="216">
        <v>18200.57</v>
      </c>
      <c r="I49" s="216">
        <v>65644.05</v>
      </c>
      <c r="J49" s="216">
        <v>65644.05</v>
      </c>
      <c r="K49" s="215"/>
      <c r="L49" s="215"/>
    </row>
    <row r="51" spans="1:12" x14ac:dyDescent="0.2">
      <c r="D51" s="44">
        <f>D46+D45+D42+D40+D39+D38+D36+D35+D34+D33+D29+D28+D22+D21+D17+D16+D15+D14</f>
        <v>31563.29</v>
      </c>
    </row>
  </sheetData>
  <mergeCells count="11">
    <mergeCell ref="G8:G9"/>
    <mergeCell ref="B8:B9"/>
    <mergeCell ref="C8:C9"/>
    <mergeCell ref="D8:D9"/>
    <mergeCell ref="E8:E9"/>
    <mergeCell ref="F8:F9"/>
    <mergeCell ref="H8:H9"/>
    <mergeCell ref="I8:I9"/>
    <mergeCell ref="J8:J9"/>
    <mergeCell ref="K8:K9"/>
    <mergeCell ref="L8:L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стр.1_2</vt:lpstr>
      <vt:lpstr>Лист1</vt:lpstr>
      <vt:lpstr>Лист4</vt:lpstr>
      <vt:lpstr>Лист3</vt:lpstr>
      <vt:lpstr>2024</vt:lpstr>
      <vt:lpstr>себестоимость</vt:lpstr>
      <vt:lpstr>ФОТ</vt:lpstr>
      <vt:lpstr>себест</vt:lpstr>
      <vt:lpstr>Лист8</vt:lpstr>
      <vt:lpstr>стр.1_2!Заголовки_для_печати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Ревякин Евгений Викторович</cp:lastModifiedBy>
  <cp:lastPrinted>2023-03-17T09:04:27Z</cp:lastPrinted>
  <dcterms:created xsi:type="dcterms:W3CDTF">2011-01-11T10:25:48Z</dcterms:created>
  <dcterms:modified xsi:type="dcterms:W3CDTF">2025-03-31T12:11:24Z</dcterms:modified>
</cp:coreProperties>
</file>